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backm\Downloads\"/>
    </mc:Choice>
  </mc:AlternateContent>
  <xr:revisionPtr revIDLastSave="0" documentId="8_{31B0BA6B-0542-4F1C-9E63-11605DA816B0}" xr6:coauthVersionLast="47" xr6:coauthVersionMax="47"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AB15" i="1"/>
  <c r="Y15" i="1"/>
  <c r="T15" i="1"/>
  <c r="Z15" i="1"/>
  <c r="V15" i="1"/>
  <c r="O15" i="1"/>
  <c r="AC15" i="1"/>
  <c r="W15" i="1"/>
  <c r="L15" i="1"/>
  <c r="J15" i="1"/>
  <c r="X15" i="1"/>
  <c r="N15" i="1"/>
  <c r="K15" i="1"/>
  <c r="U15" i="1"/>
  <c r="I15" i="1"/>
  <c r="R15" i="1"/>
  <c r="M15" i="1"/>
  <c r="S15" i="1"/>
  <c r="Q15" i="1"/>
  <c r="P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M15" i="1"/>
  <c r="A132" i="1" a="1"/>
  <c r="A153" i="1" a="1"/>
  <c r="A215" i="1" a="1"/>
  <c r="A113" i="1" a="1"/>
  <c r="A53" i="1" a="1"/>
  <c r="A117" i="1" a="1"/>
  <c r="A190" i="1" a="1"/>
  <c r="A19" i="1" a="1"/>
  <c r="A96" i="1" a="1"/>
  <c r="A35" i="1" a="1"/>
  <c r="A171" i="1" a="1"/>
  <c r="A66" i="1" a="1"/>
  <c r="A84" i="1" a="1"/>
  <c r="A162" i="1" a="1"/>
  <c r="A65" i="1" a="1"/>
  <c r="A154" i="1" a="1"/>
  <c r="A39" i="1" a="1"/>
  <c r="A158" i="1" a="1"/>
  <c r="A156" i="1" a="1"/>
  <c r="A51" i="1" a="1"/>
  <c r="AI15" i="1"/>
  <c r="A77" i="1" a="1"/>
  <c r="A104" i="1" a="1"/>
  <c r="A63" i="1" a="1"/>
  <c r="A157" i="1" a="1"/>
  <c r="A199" i="1" a="1"/>
  <c r="A111" i="1" a="1"/>
  <c r="A114" i="1" a="1"/>
  <c r="A30" i="1" a="1"/>
  <c r="A16" i="1" a="1"/>
  <c r="A173" i="1" a="1"/>
  <c r="AE15" i="1"/>
  <c r="A175" i="1" a="1"/>
  <c r="A164" i="1" a="1"/>
  <c r="A172" i="1" a="1"/>
  <c r="A100" i="1" a="1"/>
  <c r="A55" i="1" a="1"/>
  <c r="A184" i="1" a="1"/>
  <c r="A78" i="1" a="1"/>
  <c r="A143" i="1" a="1"/>
  <c r="A76" i="1" a="1"/>
  <c r="A211" i="1" a="1"/>
  <c r="A126" i="1" a="1"/>
  <c r="A176" i="1" a="1"/>
  <c r="A146" i="1" a="1"/>
  <c r="A196" i="1" a="1"/>
  <c r="A54" i="1" a="1"/>
  <c r="AL15" i="1"/>
  <c r="A140" i="1" a="1"/>
  <c r="A102" i="1" a="1"/>
  <c r="A122" i="1" a="1"/>
  <c r="A145" i="1" a="1"/>
  <c r="A207" i="1" a="1"/>
  <c r="A133" i="1" a="1"/>
  <c r="A178" i="1" a="1"/>
  <c r="A83" i="1" a="1"/>
  <c r="A62" i="1" a="1"/>
  <c r="A187" i="1" a="1"/>
  <c r="A142" i="1" a="1"/>
  <c r="A60" i="1" a="1"/>
  <c r="A179" i="1" a="1"/>
  <c r="A38" i="1" a="1"/>
  <c r="A80" i="1" a="1"/>
  <c r="A202" i="1" a="1"/>
  <c r="AF15" i="1"/>
  <c r="A95" i="1" a="1"/>
  <c r="A135" i="1" a="1"/>
  <c r="A148" i="1" a="1"/>
  <c r="A210" i="1" a="1"/>
  <c r="A177" i="1" a="1"/>
  <c r="A209" i="1" a="1"/>
  <c r="A85" i="1" a="1"/>
  <c r="A21" i="1" a="1"/>
  <c r="A123" i="1" a="1"/>
  <c r="A34" i="1" a="1"/>
  <c r="A70" i="1" a="1"/>
  <c r="A46" i="1" a="1"/>
  <c r="A213" i="1" a="1"/>
  <c r="A32" i="1" a="1"/>
  <c r="AS15" i="1"/>
  <c r="A88" i="1" a="1"/>
  <c r="AN15" i="1"/>
  <c r="A108" i="1" a="1"/>
  <c r="A68" i="1" a="1"/>
  <c r="AP15" i="1"/>
  <c r="A149" i="1" a="1"/>
  <c r="A31" i="1" a="1"/>
  <c r="A71" i="1" a="1"/>
  <c r="A109" i="1" a="1"/>
  <c r="A67" i="1" a="1"/>
  <c r="A200" i="1" a="1"/>
  <c r="A174" i="1" a="1"/>
  <c r="A189" i="1" a="1"/>
  <c r="A22" i="1" a="1"/>
  <c r="A165" i="1" a="1"/>
  <c r="A185" i="1" a="1"/>
  <c r="A27" i="1" a="1"/>
  <c r="A79" i="1" a="1"/>
  <c r="A116" i="1" a="1"/>
  <c r="A144" i="1" a="1"/>
  <c r="A119" i="1" a="1"/>
  <c r="A115" i="1" a="1"/>
  <c r="A194" i="1" a="1"/>
  <c r="A198" i="1" a="1"/>
  <c r="A205" i="1" a="1"/>
  <c r="A212" i="1" a="1"/>
  <c r="A137" i="1" a="1"/>
  <c r="A23" i="1" a="1"/>
  <c r="A151" i="1" a="1"/>
  <c r="A24" i="1" a="1"/>
  <c r="A168" i="1" a="1"/>
  <c r="A201" i="1" a="1"/>
  <c r="A106" i="1" a="1"/>
  <c r="A208" i="1" a="1"/>
  <c r="A93" i="1" a="1"/>
  <c r="A195" i="1" a="1"/>
  <c r="A180" i="1" a="1"/>
  <c r="A118" i="1" a="1"/>
  <c r="A61" i="1" a="1"/>
  <c r="A28" i="1" a="1"/>
  <c r="A86" i="1" a="1"/>
  <c r="A181" i="1" a="1"/>
  <c r="A90" i="1" a="1"/>
  <c r="AO15" i="1"/>
  <c r="A75" i="1" a="1"/>
  <c r="A136" i="1" a="1"/>
  <c r="A45" i="1" a="1"/>
  <c r="A50" i="1" a="1"/>
  <c r="A73" i="1" a="1"/>
  <c r="A18" i="1" a="1"/>
  <c r="AG15" i="1"/>
  <c r="A37" i="1" a="1"/>
  <c r="A197" i="1" a="1"/>
  <c r="A161" i="1" a="1"/>
  <c r="AT15" i="1"/>
  <c r="A150" i="1" a="1"/>
  <c r="AK15" i="1"/>
  <c r="A155" i="1" a="1"/>
  <c r="A129" i="1" a="1"/>
  <c r="A188" i="1" a="1"/>
  <c r="A33" i="1" a="1"/>
  <c r="A58" i="1" a="1"/>
  <c r="A141" i="1" a="1"/>
  <c r="A57" i="1" a="1"/>
  <c r="A87" i="1" a="1"/>
  <c r="A43" i="1" a="1"/>
  <c r="A20" i="1" a="1"/>
  <c r="A214" i="1" a="1"/>
  <c r="A29" i="1" a="1"/>
  <c r="A192" i="1" a="1"/>
  <c r="A139" i="1" a="1"/>
  <c r="A124" i="1" a="1"/>
  <c r="A152" i="1" a="1"/>
  <c r="A69" i="1" a="1"/>
  <c r="AH15" i="1"/>
  <c r="A127" i="1" a="1"/>
  <c r="A64" i="1" a="1"/>
  <c r="A98" i="1" a="1"/>
  <c r="A56" i="1" a="1"/>
  <c r="A72" i="1" a="1"/>
  <c r="A134" i="1" a="1"/>
  <c r="A59" i="1" a="1"/>
  <c r="A92" i="1" a="1"/>
  <c r="A89" i="1" a="1"/>
  <c r="A120" i="1" a="1"/>
  <c r="AD15" i="1"/>
  <c r="A130" i="1" a="1"/>
  <c r="A44" i="1" a="1"/>
  <c r="A128" i="1" a="1"/>
  <c r="A204" i="1" a="1"/>
  <c r="A159" i="1" a="1"/>
  <c r="A52" i="1" a="1"/>
  <c r="AQ15" i="1"/>
  <c r="A147" i="1" a="1"/>
  <c r="A112" i="1" a="1"/>
  <c r="A203" i="1" a="1"/>
  <c r="A183" i="1" a="1"/>
  <c r="A48" i="1" a="1"/>
  <c r="A160" i="1" a="1"/>
  <c r="A74" i="1" a="1"/>
  <c r="A191" i="1" a="1"/>
  <c r="A186" i="1" a="1"/>
  <c r="A138" i="1" a="1"/>
  <c r="A182" i="1" a="1"/>
  <c r="A193" i="1" a="1"/>
  <c r="A82" i="1" a="1"/>
  <c r="A97" i="1" a="1"/>
  <c r="A25" i="1" a="1"/>
  <c r="A81" i="1" a="1"/>
  <c r="A103" i="1" a="1"/>
  <c r="A40" i="1" a="1"/>
  <c r="A41" i="1" a="1"/>
  <c r="A36" i="1" a="1"/>
  <c r="A131" i="1" a="1"/>
  <c r="A94" i="1" a="1"/>
  <c r="A206" i="1" a="1"/>
  <c r="A110" i="1" a="1"/>
  <c r="A105" i="1" a="1"/>
  <c r="A166" i="1" a="1"/>
  <c r="A49" i="1" a="1"/>
  <c r="A163" i="1" a="1"/>
  <c r="A47" i="1" a="1"/>
  <c r="A121" i="1" a="1"/>
  <c r="AR15" i="1"/>
  <c r="A26" i="1" a="1"/>
  <c r="A99" i="1" a="1"/>
  <c r="A91" i="1" a="1"/>
  <c r="A170" i="1" a="1"/>
  <c r="A17" i="1" a="1"/>
  <c r="A125" i="1" a="1"/>
  <c r="A167" i="1" a="1"/>
  <c r="A169" i="1" a="1"/>
  <c r="A107" i="1" a="1"/>
  <c r="A42" i="1" a="1"/>
  <c r="A10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95" i="8" a="1"/>
  <c r="E165" i="8" a="1"/>
  <c r="E181" i="8" a="1"/>
  <c r="E45" i="8" a="1"/>
  <c r="E99" i="8" a="1"/>
  <c r="E155" i="8" a="1"/>
  <c r="E145" i="8" a="1"/>
  <c r="E199" i="8" a="1"/>
  <c r="E93" i="8" a="1"/>
  <c r="E154" i="8" a="1"/>
  <c r="E172" i="8" a="1"/>
  <c r="E149" i="8" a="1"/>
  <c r="E190" i="8" a="1"/>
  <c r="E168" i="8" a="1"/>
  <c r="E44" i="8" a="1"/>
  <c r="E174" i="8" a="1"/>
  <c r="E56" i="8" a="1"/>
  <c r="E193" i="8" a="1"/>
  <c r="E98" i="8" a="1"/>
  <c r="E162" i="8" a="1"/>
  <c r="E107" i="8" a="1"/>
  <c r="E68" i="8" a="1"/>
  <c r="E125" i="8" a="1"/>
  <c r="E119" i="8" a="1"/>
  <c r="E53" i="8" a="1"/>
  <c r="E101" i="8" a="1"/>
  <c r="E22" i="8" a="1"/>
  <c r="E126" i="8" a="1"/>
  <c r="E9" i="8" a="1"/>
  <c r="E147" i="8" a="1"/>
  <c r="E143" i="8" a="1"/>
  <c r="E156" i="8" a="1"/>
  <c r="E132" i="8" a="1"/>
  <c r="E137" i="8" a="1"/>
  <c r="E21" i="8" a="1"/>
  <c r="E91" i="8" a="1"/>
  <c r="E177" i="8" a="1"/>
  <c r="E184" i="8" a="1"/>
  <c r="E94" i="8" a="1"/>
  <c r="E116" i="8" a="1"/>
  <c r="E65" i="8" a="1"/>
  <c r="E151" i="8" a="1"/>
  <c r="E103" i="8" a="1"/>
  <c r="E113" i="8" a="1"/>
  <c r="E59" i="8" a="1"/>
  <c r="E74" i="8" a="1"/>
  <c r="E77" i="8" a="1"/>
  <c r="E84" i="8" a="1"/>
  <c r="E66" i="8" a="1"/>
  <c r="E171" i="8" a="1"/>
  <c r="E87" i="8" a="1"/>
  <c r="E134" i="8" a="1"/>
  <c r="E169" i="8" a="1"/>
  <c r="E30" i="8" a="1"/>
  <c r="E75" i="8" a="1"/>
  <c r="E23" i="8" a="1"/>
  <c r="E31" i="8" a="1"/>
  <c r="E58" i="8" a="1"/>
  <c r="E179" i="8" a="1"/>
  <c r="E160" i="8" a="1"/>
  <c r="E123" i="8" a="1"/>
  <c r="E204" i="8" a="1"/>
  <c r="E159" i="8" a="1"/>
  <c r="E135" i="8" a="1"/>
  <c r="E27" i="8" a="1"/>
  <c r="E92" i="8" a="1"/>
  <c r="E26" i="8" a="1"/>
  <c r="E200" i="8" a="1"/>
  <c r="E19" i="8" a="1"/>
  <c r="E138" i="8" a="1"/>
  <c r="E61" i="8" a="1"/>
  <c r="E12" i="8" a="1"/>
  <c r="E108" i="8" a="1"/>
  <c r="E72" i="8" a="1"/>
  <c r="E112" i="8" a="1"/>
  <c r="E157" i="8" a="1"/>
  <c r="E86" i="8" a="1"/>
  <c r="E189" i="8" a="1"/>
  <c r="E133" i="8" a="1"/>
  <c r="E18" i="8" a="1"/>
  <c r="E164" i="8" a="1"/>
  <c r="E34" i="8" a="1"/>
  <c r="E82" i="8" a="1"/>
  <c r="E175" i="8" a="1"/>
  <c r="E114" i="8" a="1"/>
  <c r="E35" i="8" a="1"/>
  <c r="E54" i="8" a="1"/>
  <c r="E29" i="8" a="1"/>
  <c r="E146" i="8" a="1"/>
  <c r="E81" i="8" a="1"/>
  <c r="E167" i="8" a="1"/>
  <c r="E63" i="8" a="1"/>
  <c r="E48" i="8" a="1"/>
  <c r="E150" i="8" a="1"/>
  <c r="E88" i="8" a="1"/>
  <c r="E117" i="8" a="1"/>
  <c r="E178" i="8" a="1"/>
  <c r="E205" i="8" a="1"/>
  <c r="E71" i="8" a="1"/>
  <c r="D15" i="9" l="1"/>
  <c r="H15" i="9"/>
  <c r="G15" i="9"/>
  <c r="J15" i="9"/>
  <c r="K15" i="9"/>
  <c r="P15" i="9"/>
  <c r="N15" i="9"/>
  <c r="L15" i="9"/>
  <c r="C15" i="9"/>
  <c r="R15" i="9"/>
  <c r="I15" i="9"/>
  <c r="Q15" i="9"/>
  <c r="O15" i="9"/>
  <c r="E15" i="9"/>
  <c r="M15" i="9"/>
  <c r="E16"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102" i="8" a="1"/>
  <c r="E194" i="8" a="1"/>
  <c r="E33" i="8" a="1"/>
  <c r="E40" i="8" a="1"/>
  <c r="E106" i="8" a="1"/>
  <c r="E42" i="8" a="1"/>
  <c r="E115" i="8" a="1"/>
  <c r="E60" i="8" a="1"/>
  <c r="E78" i="8" a="1"/>
  <c r="E73" i="8" a="1"/>
  <c r="E118" i="8" a="1"/>
  <c r="E38" i="8" a="1"/>
  <c r="E203" i="8" a="1"/>
  <c r="E49" i="8" a="1"/>
  <c r="E173" i="8" a="1"/>
  <c r="E57" i="8" a="1"/>
  <c r="E62" i="8" a="1"/>
  <c r="E111" i="8" a="1"/>
  <c r="E124" i="8" a="1"/>
  <c r="E170" i="8" a="1"/>
  <c r="E158" i="8" a="1"/>
  <c r="E196" i="8" a="1"/>
  <c r="E161" i="8" a="1"/>
  <c r="E144" i="8" a="1"/>
  <c r="E8" i="8" a="1"/>
  <c r="E69" i="8" a="1"/>
  <c r="E100" i="8" a="1"/>
  <c r="E140" i="8" a="1"/>
  <c r="E13" i="8" a="1"/>
  <c r="E110" i="8" a="1"/>
  <c r="E85" i="8" a="1"/>
  <c r="E80" i="8" a="1"/>
  <c r="E141" i="8" a="1"/>
  <c r="E67" i="8" a="1"/>
  <c r="E37" i="8" a="1"/>
  <c r="E131" i="8" a="1"/>
  <c r="E11" i="8" a="1"/>
  <c r="E197" i="8" a="1"/>
  <c r="E70" i="8" a="1"/>
  <c r="E201" i="8" a="1"/>
  <c r="E185" i="8" a="1"/>
  <c r="E121" i="8" a="1"/>
  <c r="E17" i="8" a="1"/>
  <c r="E97" i="8" a="1"/>
  <c r="E130" i="8" a="1"/>
  <c r="E15" i="8" a="1"/>
  <c r="E43" i="8" a="1"/>
  <c r="E120" i="8" a="1"/>
  <c r="E10" i="8" a="1"/>
  <c r="E188" i="8" a="1"/>
  <c r="E89" i="8" a="1"/>
  <c r="E20" i="8" a="1"/>
  <c r="E139" i="8" a="1"/>
  <c r="E109" i="8" a="1"/>
  <c r="E166" i="8" a="1"/>
  <c r="E83" i="8" a="1"/>
  <c r="E136" i="8" a="1"/>
  <c r="E76" i="8" a="1"/>
  <c r="E104" i="8" a="1"/>
  <c r="E163" i="8" a="1"/>
  <c r="E90" i="8" a="1"/>
  <c r="E51" i="8" a="1"/>
  <c r="E142" i="8" a="1"/>
  <c r="E122" i="8" a="1"/>
  <c r="E129" i="8" a="1"/>
  <c r="E198" i="8" a="1"/>
  <c r="E16" i="8" a="1"/>
  <c r="E64" i="8" a="1"/>
  <c r="E96" i="8" a="1"/>
  <c r="E24" i="8" a="1"/>
  <c r="E127" i="8" a="1"/>
  <c r="E128" i="8" a="1"/>
  <c r="E55" i="8" a="1"/>
  <c r="E36" i="8" a="1"/>
  <c r="E39" i="8" a="1"/>
  <c r="E176" i="8" a="1"/>
  <c r="E47" i="8" a="1"/>
  <c r="E41" i="8" a="1"/>
  <c r="E32" i="8" a="1"/>
  <c r="E202" i="8" a="1"/>
  <c r="E7" i="8" a="1"/>
  <c r="E105" i="8" a="1"/>
  <c r="E52" i="8" a="1"/>
  <c r="E191" i="8" a="1"/>
  <c r="E182" i="8" a="1"/>
  <c r="E180" i="8" a="1"/>
  <c r="E153" i="8" a="1"/>
  <c r="E148" i="8" a="1"/>
  <c r="E25" i="8" a="1"/>
  <c r="E152" i="8" a="1"/>
  <c r="E192" i="8" a="1"/>
  <c r="E28" i="8" a="1"/>
  <c r="E50" i="8" a="1"/>
  <c r="E46" i="8" a="1"/>
  <c r="E79" i="8" a="1"/>
  <c r="E186" i="8" a="1"/>
  <c r="E183" i="8" a="1"/>
  <c r="E187" i="8" a="1"/>
  <c r="E195" i="8" a="1"/>
  <c r="E14"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<sst xmlns="http://schemas.openxmlformats.org/spreadsheetml/2006/main" count="44843" uniqueCount="15721">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</sst>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2">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RBQ</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6" t="s">
        <v>0</v>
      </c>
      <c r="E2" s="96"/>
      <c r="F2" s="96"/>
      <c r="G2" s="96"/>
      <c r="H2" s="96"/>
      <c r="X2" t="str">
        <f ca="1">IF($D$12="Please enable macros when using this template","Please enable macros when using this template","")</f>
        <v>Please enable macros when using this template</v>
      </c>
    </row>
    <row r="3" spans="1:24" ht="15" customHeight="1" x14ac:dyDescent="0.2">
      <c r="D3" s="96"/>
      <c r="E3" s="96"/>
      <c r="F3" s="96"/>
      <c r="G3" s="96"/>
      <c r="H3" s="96"/>
    </row>
    <row r="4" spans="1:24" ht="57.75" customHeight="1" x14ac:dyDescent="0.2">
      <c r="D4" s="97" t="s">
        <v>41</v>
      </c>
      <c r="E4" s="97"/>
      <c r="F4" s="97"/>
      <c r="G4" s="97"/>
      <c r="H4" s="97"/>
      <c r="I4" s="22"/>
      <c r="J4" s="22"/>
    </row>
    <row r="6" spans="1:24" ht="15.75" x14ac:dyDescent="0.2">
      <c r="E6" s="9" t="s">
        <v>130</v>
      </c>
      <c r="F6" s="94" t="str">
        <f>VLOOKUP(OrgCodeSelection,Orgs,2,FALSE)</f>
        <v>LIVERPOOL HEART AND CHEST HOSPITAL NHS FOUNDATION TRUST</v>
      </c>
      <c r="G6" s="95"/>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8" t="s">
        <v>15418</v>
      </c>
      <c r="E15" s="98"/>
      <c r="F15" s="98"/>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R13" zoomScale="84" zoomScaleNormal="84" workbookViewId="0">
      <selection activeCell="AH18" sqref="AH18"/>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6" t="s">
        <v>0</v>
      </c>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row>
    <row r="3" spans="1:47" ht="33" customHeight="1" x14ac:dyDescent="0.2">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17" t="str">
        <f>IF(ISBLANK(OrgNameSelection),"",OrgNameSelection)</f>
        <v>LIVERPOOL HEART AND CHEST HOSPITAL NHS FOUNDATION TRUST</v>
      </c>
      <c r="G5" s="117"/>
      <c r="H5" s="117"/>
      <c r="I5" s="117"/>
      <c r="J5" s="117"/>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8" t="s">
        <v>2</v>
      </c>
      <c r="G7" s="118"/>
      <c r="H7" s="118"/>
      <c r="I7" s="118"/>
      <c r="J7" s="118"/>
      <c r="K7" s="118"/>
      <c r="L7" s="118"/>
      <c r="M7" s="118"/>
      <c r="N7" s="118"/>
      <c r="O7" s="118"/>
      <c r="P7" s="118"/>
      <c r="Q7" s="118"/>
      <c r="R7" s="118"/>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9" t="s">
        <v>3</v>
      </c>
      <c r="G8" s="119"/>
      <c r="H8" s="119"/>
      <c r="I8" s="119"/>
      <c r="J8" s="119"/>
      <c r="K8" s="119"/>
      <c r="L8" s="119"/>
      <c r="M8" s="119"/>
      <c r="N8" s="119"/>
      <c r="O8" s="119"/>
      <c r="P8" s="119"/>
      <c r="Q8" s="119"/>
      <c r="R8" s="119"/>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20"/>
      <c r="G9" s="121"/>
      <c r="H9" s="121"/>
      <c r="I9" s="121"/>
      <c r="J9" s="121"/>
      <c r="K9" s="121"/>
      <c r="L9" s="121"/>
      <c r="M9" s="121"/>
      <c r="N9" s="121"/>
      <c r="O9" s="121"/>
      <c r="P9" s="121"/>
      <c r="Q9" s="121"/>
      <c r="R9" s="122"/>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13"/>
      <c r="E10" s="113"/>
      <c r="F10" s="114"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4"/>
      <c r="H10" s="114"/>
      <c r="I10" s="114"/>
      <c r="J10" s="114"/>
      <c r="K10" s="114"/>
      <c r="L10" s="114"/>
      <c r="M10" s="114"/>
      <c r="N10" s="114"/>
      <c r="O10" s="114"/>
      <c r="P10" s="114"/>
      <c r="Q10" s="114"/>
      <c r="R10" s="114"/>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10"/>
      <c r="E11" s="110"/>
      <c r="F11" s="47" t="s">
        <v>4</v>
      </c>
      <c r="G11" s="35"/>
      <c r="H11" s="35"/>
      <c r="I11" s="104" t="s">
        <v>5</v>
      </c>
      <c r="J11" s="111"/>
      <c r="K11" s="111"/>
      <c r="L11" s="111"/>
      <c r="M11" s="111"/>
      <c r="N11" s="111"/>
      <c r="O11" s="111"/>
      <c r="P11" s="112"/>
      <c r="Q11" s="104" t="s">
        <v>6</v>
      </c>
      <c r="R11" s="111"/>
      <c r="S11" s="111"/>
      <c r="T11" s="111"/>
      <c r="U11" s="111"/>
      <c r="V11" s="111"/>
      <c r="W11" s="111"/>
      <c r="X11" s="112"/>
      <c r="Y11" s="104" t="s">
        <v>7</v>
      </c>
      <c r="Z11" s="105"/>
      <c r="AA11" s="105"/>
      <c r="AB11" s="106"/>
      <c r="AC11" s="100" t="s">
        <v>17</v>
      </c>
      <c r="AD11" s="104" t="s">
        <v>8</v>
      </c>
      <c r="AE11" s="111"/>
      <c r="AF11" s="111"/>
      <c r="AG11" s="111"/>
      <c r="AH11" s="111"/>
      <c r="AI11" s="111"/>
      <c r="AJ11" s="112"/>
      <c r="AK11" s="107" t="s">
        <v>5</v>
      </c>
      <c r="AL11" s="108"/>
      <c r="AM11" s="108"/>
      <c r="AN11" s="109"/>
      <c r="AO11" s="107" t="s">
        <v>6</v>
      </c>
      <c r="AP11" s="108"/>
      <c r="AQ11" s="108"/>
      <c r="AR11" s="109"/>
      <c r="AS11" s="123" t="s">
        <v>7</v>
      </c>
      <c r="AT11" s="124"/>
      <c r="AU11" s="48"/>
    </row>
    <row r="12" spans="1:47" ht="46.5" customHeight="1" x14ac:dyDescent="0.2">
      <c r="D12" s="107" t="s">
        <v>9</v>
      </c>
      <c r="E12" s="109"/>
      <c r="F12" s="125" t="s">
        <v>10</v>
      </c>
      <c r="G12" s="127" t="s">
        <v>15365</v>
      </c>
      <c r="H12" s="128"/>
      <c r="I12" s="99" t="s">
        <v>11</v>
      </c>
      <c r="J12" s="99"/>
      <c r="K12" s="99" t="s">
        <v>12</v>
      </c>
      <c r="L12" s="99"/>
      <c r="M12" s="107" t="s">
        <v>13</v>
      </c>
      <c r="N12" s="109"/>
      <c r="O12" s="107" t="s">
        <v>14</v>
      </c>
      <c r="P12" s="109"/>
      <c r="Q12" s="99" t="s">
        <v>11</v>
      </c>
      <c r="R12" s="99"/>
      <c r="S12" s="99" t="s">
        <v>12</v>
      </c>
      <c r="T12" s="99"/>
      <c r="U12" s="107" t="s">
        <v>13</v>
      </c>
      <c r="V12" s="109"/>
      <c r="W12" s="107" t="s">
        <v>14</v>
      </c>
      <c r="X12" s="109"/>
      <c r="Y12" s="107" t="s">
        <v>15</v>
      </c>
      <c r="Z12" s="106"/>
      <c r="AA12" s="107" t="s">
        <v>16</v>
      </c>
      <c r="AB12" s="106"/>
      <c r="AC12" s="115"/>
      <c r="AD12" s="100" t="s">
        <v>11</v>
      </c>
      <c r="AE12" s="100" t="s">
        <v>18</v>
      </c>
      <c r="AF12" s="100" t="s">
        <v>13</v>
      </c>
      <c r="AG12" s="100" t="s">
        <v>14</v>
      </c>
      <c r="AH12" s="100" t="s">
        <v>15</v>
      </c>
      <c r="AI12" s="100" t="s">
        <v>16</v>
      </c>
      <c r="AJ12" s="100" t="s">
        <v>19</v>
      </c>
      <c r="AK12" s="99" t="s">
        <v>20</v>
      </c>
      <c r="AL12" s="99" t="s">
        <v>21</v>
      </c>
      <c r="AM12" s="100" t="s">
        <v>22</v>
      </c>
      <c r="AN12" s="100" t="s">
        <v>23</v>
      </c>
      <c r="AO12" s="99" t="s">
        <v>20</v>
      </c>
      <c r="AP12" s="99" t="s">
        <v>21</v>
      </c>
      <c r="AQ12" s="100" t="s">
        <v>22</v>
      </c>
      <c r="AR12" s="100" t="s">
        <v>23</v>
      </c>
      <c r="AS12" s="100" t="s">
        <v>24</v>
      </c>
      <c r="AT12" s="100" t="s">
        <v>25</v>
      </c>
    </row>
    <row r="13" spans="1:47" ht="199.5" customHeight="1" x14ac:dyDescent="0.2">
      <c r="A13" s="31" t="s">
        <v>38</v>
      </c>
      <c r="D13" s="49" t="s">
        <v>26</v>
      </c>
      <c r="E13" s="50" t="s">
        <v>27</v>
      </c>
      <c r="F13" s="126"/>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1"/>
      <c r="AD13" s="101"/>
      <c r="AE13" s="101"/>
      <c r="AF13" s="101"/>
      <c r="AG13" s="101"/>
      <c r="AH13" s="103"/>
      <c r="AI13" s="101"/>
      <c r="AJ13" s="101"/>
      <c r="AK13" s="99"/>
      <c r="AL13" s="99"/>
      <c r="AM13" s="101"/>
      <c r="AN13" s="101"/>
      <c r="AO13" s="99"/>
      <c r="AP13" s="99"/>
      <c r="AQ13" s="101"/>
      <c r="AR13" s="101"/>
      <c r="AS13" s="102"/>
      <c r="AT13" s="102"/>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25545</v>
      </c>
      <c r="J15" s="55">
        <f ca="1">SUM(INDIRECT("J16:J215"))</f>
        <v>24044.5</v>
      </c>
      <c r="K15" s="55">
        <f ca="1">SUM(INDIRECT("K16:K215"))</f>
        <v>10890</v>
      </c>
      <c r="L15" s="55">
        <f ca="1">SUM(INDIRECT("L16:L215"))</f>
        <v>10447.5</v>
      </c>
      <c r="M15" s="55">
        <f ca="1">SUM(INDIRECT("M16:M215"))</f>
        <v>697.5</v>
      </c>
      <c r="N15" s="55">
        <f ca="1">SUM(INDIRECT("N16:N215"))</f>
        <v>757.5</v>
      </c>
      <c r="O15" s="55">
        <f ca="1">SUM(INDIRECT("O16:O215"))</f>
        <v>0</v>
      </c>
      <c r="P15" s="55">
        <f ca="1">SUM(INDIRECT("P16:P215"))</f>
        <v>0</v>
      </c>
      <c r="Q15" s="55">
        <f ca="1">SUM(INDIRECT("Q16:Q215"))</f>
        <v>14872.734999999999</v>
      </c>
      <c r="R15" s="55">
        <f ca="1">SUM(INDIRECT("R16:R215"))</f>
        <v>14087.064999999999</v>
      </c>
      <c r="S15" s="55">
        <f ca="1">SUM(INDIRECT("S16:S215"))</f>
        <v>5661.09</v>
      </c>
      <c r="T15" s="55">
        <f ca="1">SUM(INDIRECT("T16:T215"))</f>
        <v>5524.64</v>
      </c>
      <c r="U15" s="55">
        <f ca="1">SUM(INDIRECT("U16:U215"))</f>
        <v>0</v>
      </c>
      <c r="V15" s="55">
        <f ca="1">SUM(INDIRECT("V16:V215"))</f>
        <v>243.75</v>
      </c>
      <c r="W15" s="55">
        <f ca="1">SUM(INDIRECT("W16:W215"))</f>
        <v>0</v>
      </c>
      <c r="X15" s="55">
        <f ca="1">SUM(INDIRECT("X16:X215"))</f>
        <v>0</v>
      </c>
      <c r="Y15" s="55">
        <f ca="1">SUM(INDIRECT("Y16:Y215"))</f>
        <v>0</v>
      </c>
      <c r="Z15" s="55">
        <f ca="1">SUM(INDIRECT("Z16:Z215"))</f>
        <v>0</v>
      </c>
      <c r="AA15" s="55">
        <f ca="1">SUM(INDIRECT("AA16:AA215"))</f>
        <v>0</v>
      </c>
      <c r="AB15" s="55">
        <f ca="1">SUM(INDIRECT("AB16:AB215"))</f>
        <v>0</v>
      </c>
      <c r="AC15" s="55">
        <f ca="1">SUM(INDIRECT("AC16:AC215"))</f>
        <v>4290</v>
      </c>
      <c r="AD15" s="27">
        <f t="shared" ref="AD15" ca="1" si="0">IFERROR(IF(INDIRECT("$AC" &amp;ROW()) ="","",SUM(INDIRECT("J" &amp;ROW()),INDIRECT("R" &amp; ROW()))/INDIRECT("$AC" &amp;ROW())),"-")</f>
        <v>8.8884766899766898</v>
      </c>
      <c r="AE15" s="27">
        <f t="shared" ref="AE15" ca="1" si="1">IFERROR(IF(INDIRECT("$AC"&amp;ROW())="","",SUM(INDIRECT("L"&amp;ROW()),INDIRECT("T"&amp;ROW()))/INDIRECT("$AC"&amp;ROW())),"-")</f>
        <v>3.7231095571095572</v>
      </c>
      <c r="AF15" s="27">
        <f t="shared" ref="AF15" ca="1" si="2">IFERROR(IF(INDIRECT("$AC" &amp;ROW())="","",SUM(INDIRECT("N" &amp;ROW()),INDIRECT("V" &amp;ROW()))/INDIRECT("$AC" &amp;ROW())),"-")</f>
        <v>0.23339160839160839</v>
      </c>
      <c r="AG15" s="27">
        <f t="shared" ref="AG15" ca="1" si="3">IFERROR(IF(INDIRECT("$AC" &amp;ROW())="","",SUM(INDIRECT("P" &amp;ROW()),INDIRECT("X" &amp;ROW()))/INDIRECT("$AC" &amp;ROW())),"-")</f>
        <v>0</v>
      </c>
      <c r="AH15" s="27">
        <f ca="1">IFERROR(IF(INDIRECT("$AC" &amp;ROW())="","",INDIRECT("Z" &amp;ROW())/INDIRECT("$AC" &amp;ROW())),"-")</f>
        <v>0</v>
      </c>
      <c r="AI15" s="27">
        <f ca="1">IFERROR(IF(INDIRECT("$AC" &amp;ROW())="","",INDIRECT("AB" &amp;ROW())/INDIRECT("$AC" &amp;ROW())),"-")</f>
        <v>0</v>
      </c>
      <c r="AJ15" s="27">
        <f ca="1">IFERROR(IF(AC15="","",SUM(J15,L15,N15,P15,R15,T15,V15,X15,Z15,AB15)/AC15),"-")</f>
        <v>12.844977855477856</v>
      </c>
      <c r="AK15" s="29">
        <f ca="1">IFERROR(IF(INDIRECT("I" &amp;ROW())="","",INDIRECT("J" &amp;ROW())/INDIRECT("I" &amp;ROW())),"-")</f>
        <v>0.94126052064983368</v>
      </c>
      <c r="AL15" s="29">
        <f ca="1">IFERROR(IF(INDIRECT("K" &amp;ROW())="","",INDIRECT("L" &amp;ROW())/INDIRECT("K" &amp;ROW())),"-")</f>
        <v>0.95936639118457301</v>
      </c>
      <c r="AM15" s="30">
        <f t="shared" ref="AM15" ca="1" si="4">IFERROR(IF(INDIRECT("M" &amp;ROW())="","",INDIRECT("N" &amp;ROW())/INDIRECT("M" &amp;ROW())),"-")</f>
        <v>1.086021505376344</v>
      </c>
      <c r="AN15" s="30" t="str">
        <f t="shared" ref="AN15" ca="1" si="5">IFERROR(IF(INDIRECT("O" &amp;ROW())="","",INDIRECT("P" &amp;ROW())/INDIRECT("O" &amp;ROW())),"-")</f>
        <v>-</v>
      </c>
      <c r="AO15" s="30">
        <f t="shared" ref="AO15" ca="1" si="6">IFERROR(IF(INDIRECT("Q" &amp;ROW())="","",INDIRECT("R" &amp;ROW())/INDIRECT("Q" &amp;ROW())),"-")</f>
        <v>0.94717380495248515</v>
      </c>
      <c r="AP15" s="30">
        <f t="shared" ref="AP15" ca="1" si="7">IFERROR(IF(INDIRECT("S" &amp;ROW())="","",INDIRECT("T" &amp;ROW())/INDIRECT("S" &amp;ROW())),"-")</f>
        <v>0.9758968679176625</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3255</v>
      </c>
      <c r="J16" s="3">
        <v>2760</v>
      </c>
      <c r="K16" s="3">
        <v>1860</v>
      </c>
      <c r="L16" s="3">
        <v>1680</v>
      </c>
      <c r="M16" s="3">
        <v>0</v>
      </c>
      <c r="N16" s="3">
        <v>150</v>
      </c>
      <c r="O16" s="3">
        <v>0</v>
      </c>
      <c r="P16" s="3">
        <v>0</v>
      </c>
      <c r="Q16" s="3">
        <v>1162.5</v>
      </c>
      <c r="R16" s="3">
        <v>1125</v>
      </c>
      <c r="S16" s="3">
        <v>871.88</v>
      </c>
      <c r="T16" s="3">
        <v>721.88</v>
      </c>
      <c r="U16" s="3">
        <v>0</v>
      </c>
      <c r="V16" s="3">
        <v>28.125</v>
      </c>
      <c r="W16" s="3">
        <v>0</v>
      </c>
      <c r="X16" s="3">
        <v>0</v>
      </c>
      <c r="Y16" s="3">
        <v>0</v>
      </c>
      <c r="Z16" s="3">
        <v>0</v>
      </c>
      <c r="AA16" s="3">
        <v>0</v>
      </c>
      <c r="AB16" s="3">
        <v>0</v>
      </c>
      <c r="AC16" s="3">
        <v>939</v>
      </c>
      <c r="AD16" s="4">
        <f ca="1">IF(A16="","",IFERROR((VLOOKUP(A16,A16:AC216,10,0)+VLOOKUP(A16,A16:AC216,18,0))/VLOOKUP(A16,A16:AC216,29,0),"-"))</f>
        <v>4.1373801916932909</v>
      </c>
      <c r="AE16" s="4">
        <f ca="1">IF(A16="","",IFERROR((VLOOKUP(A16,A16:AC216,12,0)+VLOOKUP(A16,A16:AC216,20,0))/VLOOKUP(A16,A16:AC216,29,0),"-"))</f>
        <v>2.557912673056443</v>
      </c>
      <c r="AF16" s="4">
        <f ca="1">IF(A16="","",IFERROR((VLOOKUP(A16,A16:AC216,14,0)+VLOOKUP(A16,A16:AC216,22,0))/VLOOKUP(A16,A16:AC216,29,0),"-"))</f>
        <v>0.1896964856230032</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6.8849893503727371</v>
      </c>
      <c r="AK16" s="28">
        <f ca="1">IF(A16="","",IFERROR(VLOOKUP(A16,A16:AC216,10,0)/VLOOKUP(A16,A16:AC216,9,0),"-"))</f>
        <v>0.84792626728110598</v>
      </c>
      <c r="AL16" s="28">
        <f ca="1">IF(A16="","",IFERROR(VLOOKUP(A16,A16:AC216,12,0)/VLOOKUP(A16,A16:AC216,11,0),"-"))</f>
        <v>0.90322580645161288</v>
      </c>
      <c r="AM16" s="28" t="str">
        <f ca="1">IF(A16="","",IFERROR(VLOOKUP(A16,A16:AC216,14,0)/VLOOKUP(A16,A16:AC216,13,0),"-"))</f>
        <v>-</v>
      </c>
      <c r="AN16" s="28" t="str">
        <f ca="1">IF(A16="","",IFERROR(VLOOKUP(A16,A16:AC216,16,0)/VLOOKUP(A16,A16:AC216,15,0),"-"))</f>
        <v>-</v>
      </c>
      <c r="AO16" s="28">
        <f ca="1">IF(A16="","",IFERROR(VLOOKUP(A16,A16:AC216,18,0)/VLOOKUP(A16,A16:AC216,17,0),"-"))</f>
        <v>0.967741935483871</v>
      </c>
      <c r="AP16" s="28">
        <f ca="1">IF(A16="","",IFERROR(VLOOKUP(A16,A16:AC216,20,0)/VLOOKUP(A16,A16:AC216,19,0),"-"))</f>
        <v>0.82795797586823872</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15212</v>
      </c>
      <c r="H17" s="59"/>
      <c r="I17" s="1">
        <v>1860</v>
      </c>
      <c r="J17" s="1">
        <v>1845</v>
      </c>
      <c r="K17" s="1">
        <v>1395</v>
      </c>
      <c r="L17" s="1">
        <v>1635</v>
      </c>
      <c r="M17" s="1">
        <v>0</v>
      </c>
      <c r="N17" s="1">
        <v>7.5</v>
      </c>
      <c r="O17" s="1">
        <v>0</v>
      </c>
      <c r="P17" s="1">
        <v>0</v>
      </c>
      <c r="Q17" s="5">
        <v>871.88</v>
      </c>
      <c r="R17" s="5">
        <v>881.25</v>
      </c>
      <c r="S17" s="6">
        <v>581.25</v>
      </c>
      <c r="T17" s="5">
        <v>825</v>
      </c>
      <c r="U17" s="5">
        <v>0</v>
      </c>
      <c r="V17" s="6">
        <v>0</v>
      </c>
      <c r="W17" s="6">
        <v>0</v>
      </c>
      <c r="X17" s="6">
        <v>0</v>
      </c>
      <c r="Y17" s="6">
        <v>0</v>
      </c>
      <c r="Z17" s="6">
        <v>0</v>
      </c>
      <c r="AA17" s="6">
        <v>0</v>
      </c>
      <c r="AB17" s="6">
        <v>0</v>
      </c>
      <c r="AC17" s="6">
        <v>494</v>
      </c>
      <c r="AD17" s="4">
        <f t="shared" ref="AD17:AD80" ca="1" si="13">IF(A17="","",IFERROR((VLOOKUP(A17,A17:AC217,10,0)+VLOOKUP(A17,A17:AC217,18,0))/VLOOKUP(A17,A17:AC217,29,0),"-"))</f>
        <v>5.5187246963562755</v>
      </c>
      <c r="AE17" s="4">
        <f t="shared" ref="AE17:AE80" ca="1" si="14">IF(A17="","",IFERROR((VLOOKUP(A17,A17:AC217,12,0)+VLOOKUP(A17,A17:AC217,20,0))/VLOOKUP(A17,A17:AC217,29,0),"-"))</f>
        <v>4.9797570850202426</v>
      </c>
      <c r="AF17" s="4">
        <f t="shared" ref="AF17:AF80" ca="1" si="15">IF(A17="","",IFERROR((VLOOKUP(A17,A17:AC217,14,0)+VLOOKUP(A17,A17:AC217,22,0))/VLOOKUP(A17,A17:AC217,29,0),"-"))</f>
        <v>1.5182186234817813E-2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10.513663967611336</v>
      </c>
      <c r="AK17" s="28">
        <f t="shared" ref="AK17:AK80" ca="1" si="20">IF(A17="","",IFERROR(VLOOKUP(A17,A17:AC217,10,0)/VLOOKUP(A17,A17:AC217,9,0),"-"))</f>
        <v>0.99193548387096775</v>
      </c>
      <c r="AL17" s="28">
        <f t="shared" ref="AL17:AL80" ca="1" si="21">IF(A17="","",IFERROR(VLOOKUP(A17,A17:AC217,12,0)/VLOOKUP(A17,A17:AC217,11,0),"-"))</f>
        <v>1.1720430107526882</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1.0107468917740974</v>
      </c>
      <c r="AP17" s="28">
        <f t="shared" ref="AP17:AP80" ca="1" si="25">IF(A17="","",IFERROR(VLOOKUP(A17,A17:AC217,20,0)/VLOOKUP(A17,A17:AC217,19,0),"-"))</f>
        <v>1.4193548387096775</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15233</v>
      </c>
      <c r="H18" s="59"/>
      <c r="I18" s="3">
        <v>930</v>
      </c>
      <c r="J18" s="5">
        <v>907.5</v>
      </c>
      <c r="K18" s="5">
        <v>465</v>
      </c>
      <c r="L18" s="5">
        <v>450</v>
      </c>
      <c r="M18" s="5">
        <v>0</v>
      </c>
      <c r="N18" s="5">
        <v>0</v>
      </c>
      <c r="O18" s="5">
        <v>0</v>
      </c>
      <c r="P18" s="5">
        <v>0</v>
      </c>
      <c r="Q18" s="5">
        <v>581.25</v>
      </c>
      <c r="R18" s="5">
        <v>517.88</v>
      </c>
      <c r="S18" s="6">
        <v>290.63</v>
      </c>
      <c r="T18" s="5">
        <v>253.13</v>
      </c>
      <c r="U18" s="5">
        <v>0</v>
      </c>
      <c r="V18" s="6">
        <v>0</v>
      </c>
      <c r="W18" s="6">
        <v>0</v>
      </c>
      <c r="X18" s="6">
        <v>0</v>
      </c>
      <c r="Y18" s="6">
        <v>0</v>
      </c>
      <c r="Z18" s="6">
        <v>0</v>
      </c>
      <c r="AA18" s="6">
        <v>0</v>
      </c>
      <c r="AB18" s="6">
        <v>0</v>
      </c>
      <c r="AC18" s="6">
        <v>219</v>
      </c>
      <c r="AD18" s="4">
        <f t="shared" ca="1" si="13"/>
        <v>6.5085844748858452</v>
      </c>
      <c r="AE18" s="4">
        <f t="shared" ca="1" si="14"/>
        <v>3.2106392694063928</v>
      </c>
      <c r="AF18" s="4">
        <f t="shared" ca="1" si="15"/>
        <v>0</v>
      </c>
      <c r="AG18" s="4">
        <f t="shared" ca="1" si="16"/>
        <v>0</v>
      </c>
      <c r="AH18" s="4">
        <f t="shared" ca="1" si="17"/>
        <v>0</v>
      </c>
      <c r="AI18" s="4">
        <f t="shared" ca="1" si="18"/>
        <v>0</v>
      </c>
      <c r="AJ18" s="4">
        <f t="shared" ca="1" si="19"/>
        <v>9.719223744292238</v>
      </c>
      <c r="AK18" s="28">
        <f t="shared" ca="1" si="20"/>
        <v>0.97580645161290325</v>
      </c>
      <c r="AL18" s="28">
        <f t="shared" ca="1" si="21"/>
        <v>0.967741935483871</v>
      </c>
      <c r="AM18" s="28" t="str">
        <f t="shared" ca="1" si="22"/>
        <v>-</v>
      </c>
      <c r="AN18" s="28" t="str">
        <f t="shared" ca="1" si="23"/>
        <v>-</v>
      </c>
      <c r="AO18" s="28">
        <f t="shared" ca="1" si="24"/>
        <v>0.89097634408602144</v>
      </c>
      <c r="AP18" s="28">
        <f t="shared" ca="1" si="25"/>
        <v>0.87096996180710873</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15170</v>
      </c>
      <c r="H19" s="59"/>
      <c r="I19" s="88">
        <v>9270</v>
      </c>
      <c r="J19" s="89">
        <v>9712</v>
      </c>
      <c r="K19" s="90">
        <v>1860</v>
      </c>
      <c r="L19" s="89">
        <v>1485</v>
      </c>
      <c r="M19" s="5">
        <v>0</v>
      </c>
      <c r="N19" s="5">
        <v>0</v>
      </c>
      <c r="O19" s="5">
        <v>0</v>
      </c>
      <c r="P19" s="5">
        <v>0</v>
      </c>
      <c r="Q19" s="89">
        <v>6444.6</v>
      </c>
      <c r="R19" s="91">
        <v>6583.3</v>
      </c>
      <c r="S19" s="92">
        <v>1301.7</v>
      </c>
      <c r="T19" s="89">
        <v>1034</v>
      </c>
      <c r="U19" s="5">
        <v>0</v>
      </c>
      <c r="V19" s="6">
        <v>0</v>
      </c>
      <c r="W19" s="6">
        <v>0</v>
      </c>
      <c r="X19" s="6">
        <v>0</v>
      </c>
      <c r="Y19" s="6">
        <v>0</v>
      </c>
      <c r="Z19" s="6">
        <v>0</v>
      </c>
      <c r="AA19" s="6">
        <v>0</v>
      </c>
      <c r="AB19" s="6">
        <v>0</v>
      </c>
      <c r="AC19" s="6">
        <v>536</v>
      </c>
      <c r="AD19" s="4">
        <f t="shared" ca="1" si="13"/>
        <v>30.401679104477612</v>
      </c>
      <c r="AE19" s="4">
        <f t="shared" ca="1" si="14"/>
        <v>4.6996268656716422</v>
      </c>
      <c r="AF19" s="4">
        <f t="shared" ca="1" si="15"/>
        <v>0</v>
      </c>
      <c r="AG19" s="4">
        <f t="shared" ca="1" si="16"/>
        <v>0</v>
      </c>
      <c r="AH19" s="4">
        <f t="shared" ca="1" si="17"/>
        <v>0</v>
      </c>
      <c r="AI19" s="4">
        <f t="shared" ca="1" si="18"/>
        <v>0</v>
      </c>
      <c r="AJ19" s="4">
        <f t="shared" ca="1" si="19"/>
        <v>35.101305970149255</v>
      </c>
      <c r="AK19" s="28">
        <f t="shared" ca="1" si="20"/>
        <v>1.0476806903991369</v>
      </c>
      <c r="AL19" s="28">
        <f t="shared" ca="1" si="21"/>
        <v>0.79838709677419351</v>
      </c>
      <c r="AM19" s="28" t="str">
        <f t="shared" ca="1" si="22"/>
        <v>-</v>
      </c>
      <c r="AN19" s="28" t="str">
        <f t="shared" ca="1" si="23"/>
        <v>-</v>
      </c>
      <c r="AO19" s="28">
        <f t="shared" ca="1" si="24"/>
        <v>1.0215218942991031</v>
      </c>
      <c r="AP19" s="28">
        <f t="shared" ca="1" si="25"/>
        <v>0.7943458554198356</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11827</v>
      </c>
      <c r="G20" s="2" t="s">
        <v>15158</v>
      </c>
      <c r="H20" s="59"/>
      <c r="I20" s="3">
        <v>1860</v>
      </c>
      <c r="J20" s="5">
        <v>1477.5</v>
      </c>
      <c r="K20" s="5">
        <v>1395</v>
      </c>
      <c r="L20" s="5">
        <v>1260</v>
      </c>
      <c r="M20" s="5">
        <v>0</v>
      </c>
      <c r="N20" s="5">
        <v>225</v>
      </c>
      <c r="O20" s="5">
        <v>0</v>
      </c>
      <c r="P20" s="5">
        <v>0</v>
      </c>
      <c r="Q20" s="5">
        <v>871.88</v>
      </c>
      <c r="R20" s="5">
        <v>721.88</v>
      </c>
      <c r="S20" s="6">
        <v>581.25</v>
      </c>
      <c r="T20" s="5">
        <v>600</v>
      </c>
      <c r="U20" s="5">
        <v>0</v>
      </c>
      <c r="V20" s="6">
        <v>131.25</v>
      </c>
      <c r="W20" s="6">
        <v>0</v>
      </c>
      <c r="X20" s="6">
        <v>0</v>
      </c>
      <c r="Y20" s="6">
        <v>0</v>
      </c>
      <c r="Z20" s="6">
        <v>0</v>
      </c>
      <c r="AA20" s="6">
        <v>0</v>
      </c>
      <c r="AB20" s="6">
        <v>0</v>
      </c>
      <c r="AC20" s="6">
        <v>461</v>
      </c>
      <c r="AD20" s="4">
        <f t="shared" ca="1" si="13"/>
        <v>4.7708893709327551</v>
      </c>
      <c r="AE20" s="4">
        <f t="shared" ca="1" si="14"/>
        <v>4.0347071583514102</v>
      </c>
      <c r="AF20" s="4">
        <f t="shared" ca="1" si="15"/>
        <v>0.77277657266811284</v>
      </c>
      <c r="AG20" s="4">
        <f t="shared" ca="1" si="16"/>
        <v>0</v>
      </c>
      <c r="AH20" s="4">
        <f t="shared" ca="1" si="17"/>
        <v>0</v>
      </c>
      <c r="AI20" s="4">
        <f t="shared" ca="1" si="18"/>
        <v>0</v>
      </c>
      <c r="AJ20" s="4">
        <f t="shared" ca="1" si="19"/>
        <v>9.5783731019522786</v>
      </c>
      <c r="AK20" s="28">
        <f t="shared" ca="1" si="20"/>
        <v>0.79435483870967738</v>
      </c>
      <c r="AL20" s="28">
        <f t="shared" ca="1" si="21"/>
        <v>0.90322580645161288</v>
      </c>
      <c r="AM20" s="28" t="str">
        <f t="shared" ca="1" si="22"/>
        <v>-</v>
      </c>
      <c r="AN20" s="28" t="str">
        <f t="shared" ca="1" si="23"/>
        <v>-</v>
      </c>
      <c r="AO20" s="28">
        <f t="shared" ca="1" si="24"/>
        <v>0.82795797586823872</v>
      </c>
      <c r="AP20" s="28">
        <f t="shared" ca="1" si="25"/>
        <v>1.032258064516129</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15158</v>
      </c>
      <c r="H21" s="59"/>
      <c r="I21" s="3">
        <v>3255</v>
      </c>
      <c r="J21" s="5">
        <v>2587.5</v>
      </c>
      <c r="K21" s="5">
        <v>2520</v>
      </c>
      <c r="L21" s="5">
        <v>2407.5</v>
      </c>
      <c r="M21" s="5">
        <v>232.5</v>
      </c>
      <c r="N21" s="5">
        <v>195</v>
      </c>
      <c r="O21" s="93">
        <v>0</v>
      </c>
      <c r="P21" s="93">
        <v>0</v>
      </c>
      <c r="Q21" s="5">
        <v>1743.75</v>
      </c>
      <c r="R21" s="5">
        <v>1359.38</v>
      </c>
      <c r="S21" s="5">
        <v>1162.5</v>
      </c>
      <c r="T21" s="5">
        <v>1387.5</v>
      </c>
      <c r="U21" s="5">
        <v>0</v>
      </c>
      <c r="V21" s="6">
        <v>75</v>
      </c>
      <c r="W21" s="6">
        <v>0</v>
      </c>
      <c r="X21" s="6">
        <v>0</v>
      </c>
      <c r="Y21" s="6">
        <v>0</v>
      </c>
      <c r="Z21" s="6">
        <v>0</v>
      </c>
      <c r="AA21" s="6">
        <v>0</v>
      </c>
      <c r="AB21" s="6">
        <v>0</v>
      </c>
      <c r="AC21" s="6">
        <v>934</v>
      </c>
      <c r="AD21" s="4">
        <f t="shared" ca="1" si="13"/>
        <v>4.2257815845824416</v>
      </c>
      <c r="AE21" s="4">
        <f t="shared" ca="1" si="14"/>
        <v>4.0631691648822272</v>
      </c>
      <c r="AF21" s="4">
        <f t="shared" ca="1" si="15"/>
        <v>0.28907922912205569</v>
      </c>
      <c r="AG21" s="4">
        <f t="shared" ca="1" si="16"/>
        <v>0</v>
      </c>
      <c r="AH21" s="4">
        <f t="shared" ca="1" si="17"/>
        <v>0</v>
      </c>
      <c r="AI21" s="4">
        <f t="shared" ca="1" si="18"/>
        <v>0</v>
      </c>
      <c r="AJ21" s="4">
        <f t="shared" ca="1" si="19"/>
        <v>8.5780299785867236</v>
      </c>
      <c r="AK21" s="28">
        <f t="shared" ca="1" si="20"/>
        <v>0.79493087557603692</v>
      </c>
      <c r="AL21" s="28">
        <f t="shared" ca="1" si="21"/>
        <v>0.9553571428571429</v>
      </c>
      <c r="AM21" s="28">
        <f t="shared" ca="1" si="22"/>
        <v>0.83870967741935487</v>
      </c>
      <c r="AN21" s="28" t="str">
        <f t="shared" ca="1" si="23"/>
        <v>-</v>
      </c>
      <c r="AO21" s="28">
        <f t="shared" ca="1" si="24"/>
        <v>0.77957275985663088</v>
      </c>
      <c r="AP21" s="28">
        <f t="shared" ca="1" si="25"/>
        <v>1.1935483870967742</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15212</v>
      </c>
      <c r="H22" s="59"/>
      <c r="I22" s="3">
        <v>930</v>
      </c>
      <c r="J22" s="5">
        <v>1042.5</v>
      </c>
      <c r="K22" s="5">
        <v>465</v>
      </c>
      <c r="L22" s="5">
        <v>765</v>
      </c>
      <c r="M22" s="5">
        <v>465</v>
      </c>
      <c r="N22" s="5">
        <v>105</v>
      </c>
      <c r="O22" s="5">
        <v>0</v>
      </c>
      <c r="P22" s="5">
        <v>0</v>
      </c>
      <c r="Q22" s="5">
        <v>581.25</v>
      </c>
      <c r="R22" s="5">
        <v>581.25</v>
      </c>
      <c r="S22" s="6">
        <v>290.63</v>
      </c>
      <c r="T22" s="5">
        <v>271.88</v>
      </c>
      <c r="U22" s="5"/>
      <c r="V22" s="6"/>
      <c r="W22" s="6">
        <v>0</v>
      </c>
      <c r="X22" s="6">
        <v>0</v>
      </c>
      <c r="Y22" s="6">
        <v>0</v>
      </c>
      <c r="Z22" s="6">
        <v>0</v>
      </c>
      <c r="AA22" s="6">
        <v>0</v>
      </c>
      <c r="AB22" s="6">
        <v>0</v>
      </c>
      <c r="AC22" s="6">
        <v>330</v>
      </c>
      <c r="AD22" s="4">
        <f t="shared" ca="1" si="13"/>
        <v>4.9204545454545459</v>
      </c>
      <c r="AE22" s="4">
        <f t="shared" ca="1" si="14"/>
        <v>3.1420606060606064</v>
      </c>
      <c r="AF22" s="4">
        <f t="shared" ca="1" si="15"/>
        <v>0.31818181818181818</v>
      </c>
      <c r="AG22" s="4">
        <f t="shared" ca="1" si="16"/>
        <v>0</v>
      </c>
      <c r="AH22" s="4">
        <f t="shared" ca="1" si="17"/>
        <v>0</v>
      </c>
      <c r="AI22" s="4">
        <f t="shared" ca="1" si="18"/>
        <v>0</v>
      </c>
      <c r="AJ22" s="4">
        <f t="shared" ca="1" si="19"/>
        <v>8.3806969696969702</v>
      </c>
      <c r="AK22" s="28">
        <f t="shared" ca="1" si="20"/>
        <v>1.1209677419354838</v>
      </c>
      <c r="AL22" s="28">
        <f t="shared" ca="1" si="21"/>
        <v>1.6451612903225807</v>
      </c>
      <c r="AM22" s="28">
        <f t="shared" ca="1" si="22"/>
        <v>0.22580645161290322</v>
      </c>
      <c r="AN22" s="28" t="str">
        <f t="shared" ca="1" si="23"/>
        <v>-</v>
      </c>
      <c r="AO22" s="28">
        <f t="shared" ca="1" si="24"/>
        <v>1</v>
      </c>
      <c r="AP22" s="28">
        <f t="shared" ca="1" si="25"/>
        <v>0.93548498090355436</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15158</v>
      </c>
      <c r="H23" s="59"/>
      <c r="I23" s="3">
        <v>930</v>
      </c>
      <c r="J23" s="5">
        <v>667.5</v>
      </c>
      <c r="K23" s="5">
        <v>465</v>
      </c>
      <c r="L23" s="5">
        <v>292.5</v>
      </c>
      <c r="M23" s="5">
        <v>0</v>
      </c>
      <c r="N23" s="5">
        <v>0</v>
      </c>
      <c r="O23" s="5">
        <v>0</v>
      </c>
      <c r="P23" s="5">
        <v>0</v>
      </c>
      <c r="Q23" s="5">
        <v>581.25</v>
      </c>
      <c r="R23" s="5">
        <v>412.5</v>
      </c>
      <c r="S23" s="6">
        <v>290.625</v>
      </c>
      <c r="T23" s="5">
        <v>159.375</v>
      </c>
      <c r="U23" s="5">
        <v>0</v>
      </c>
      <c r="V23" s="6">
        <v>9.375</v>
      </c>
      <c r="W23" s="6">
        <v>0</v>
      </c>
      <c r="X23" s="6">
        <v>0</v>
      </c>
      <c r="Y23" s="6">
        <v>0</v>
      </c>
      <c r="Z23" s="6">
        <v>0</v>
      </c>
      <c r="AA23" s="6">
        <v>0</v>
      </c>
      <c r="AB23" s="6">
        <v>0</v>
      </c>
      <c r="AC23" s="6">
        <v>149</v>
      </c>
      <c r="AD23" s="4">
        <f t="shared" ca="1" si="13"/>
        <v>7.2483221476510069</v>
      </c>
      <c r="AE23" s="4">
        <f t="shared" ca="1" si="14"/>
        <v>3.0327181208053693</v>
      </c>
      <c r="AF23" s="4">
        <f t="shared" ca="1" si="15"/>
        <v>6.2919463087248328E-2</v>
      </c>
      <c r="AG23" s="4">
        <f t="shared" ca="1" si="16"/>
        <v>0</v>
      </c>
      <c r="AH23" s="4">
        <f t="shared" ca="1" si="17"/>
        <v>0</v>
      </c>
      <c r="AI23" s="4">
        <f t="shared" ca="1" si="18"/>
        <v>0</v>
      </c>
      <c r="AJ23" s="4">
        <f t="shared" ca="1" si="19"/>
        <v>10.343959731543624</v>
      </c>
      <c r="AK23" s="28">
        <f t="shared" ca="1" si="20"/>
        <v>0.717741935483871</v>
      </c>
      <c r="AL23" s="28">
        <f t="shared" ca="1" si="21"/>
        <v>0.62903225806451613</v>
      </c>
      <c r="AM23" s="28" t="str">
        <f t="shared" ca="1" si="22"/>
        <v>-</v>
      </c>
      <c r="AN23" s="28" t="str">
        <f t="shared" ca="1" si="23"/>
        <v>-</v>
      </c>
      <c r="AO23" s="28">
        <f t="shared" ca="1" si="24"/>
        <v>0.70967741935483875</v>
      </c>
      <c r="AP23" s="28">
        <f t="shared" ca="1" si="25"/>
        <v>0.54838709677419351</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RBQHQCCU</v>
      </c>
      <c r="D24" s="57" t="str">
        <f t="shared" si="12"/>
        <v>RBQHQ</v>
      </c>
      <c r="E24" s="76" t="s">
        <v>1044</v>
      </c>
      <c r="F24" s="26" t="s">
        <v>9349</v>
      </c>
      <c r="G24" s="2" t="s">
        <v>15212</v>
      </c>
      <c r="H24" s="59"/>
      <c r="I24" s="3">
        <v>3255</v>
      </c>
      <c r="J24" s="5">
        <v>3045</v>
      </c>
      <c r="K24" s="5">
        <v>465</v>
      </c>
      <c r="L24" s="5">
        <v>472.5</v>
      </c>
      <c r="M24" s="5">
        <v>0</v>
      </c>
      <c r="N24" s="5">
        <v>75</v>
      </c>
      <c r="O24" s="5">
        <v>0</v>
      </c>
      <c r="P24" s="5">
        <v>0</v>
      </c>
      <c r="Q24" s="5">
        <v>2034.375</v>
      </c>
      <c r="R24" s="5">
        <v>1904.625</v>
      </c>
      <c r="S24" s="6">
        <v>290.625</v>
      </c>
      <c r="T24" s="5">
        <v>271.875</v>
      </c>
      <c r="U24" s="5">
        <v>0</v>
      </c>
      <c r="V24" s="6">
        <v>0</v>
      </c>
      <c r="W24" s="6">
        <v>0</v>
      </c>
      <c r="X24" s="6">
        <v>0</v>
      </c>
      <c r="Y24" s="6">
        <v>0</v>
      </c>
      <c r="Z24" s="6">
        <v>0</v>
      </c>
      <c r="AA24" s="6">
        <v>0</v>
      </c>
      <c r="AB24" s="6">
        <v>0</v>
      </c>
      <c r="AC24" s="6">
        <v>228</v>
      </c>
      <c r="AD24" s="4">
        <f t="shared" ca="1" si="13"/>
        <v>21.70888157894737</v>
      </c>
      <c r="AE24" s="4">
        <f t="shared" ca="1" si="14"/>
        <v>3.2648026315789473</v>
      </c>
      <c r="AF24" s="4">
        <f t="shared" ca="1" si="15"/>
        <v>0.32894736842105265</v>
      </c>
      <c r="AG24" s="4">
        <f t="shared" ca="1" si="16"/>
        <v>0</v>
      </c>
      <c r="AH24" s="4">
        <f t="shared" ca="1" si="17"/>
        <v>0</v>
      </c>
      <c r="AI24" s="4">
        <f t="shared" ca="1" si="18"/>
        <v>0</v>
      </c>
      <c r="AJ24" s="4">
        <f t="shared" ca="1" si="19"/>
        <v>25.30263157894737</v>
      </c>
      <c r="AK24" s="28">
        <f t="shared" ca="1" si="20"/>
        <v>0.93548387096774188</v>
      </c>
      <c r="AL24" s="28">
        <f t="shared" ca="1" si="21"/>
        <v>1.0161290322580645</v>
      </c>
      <c r="AM24" s="28" t="str">
        <f t="shared" ca="1" si="22"/>
        <v>-</v>
      </c>
      <c r="AN24" s="28" t="str">
        <f t="shared" ca="1" si="23"/>
        <v>-</v>
      </c>
      <c r="AO24" s="28">
        <f t="shared" ca="1" si="24"/>
        <v>0.93622119815668203</v>
      </c>
      <c r="AP24" s="28">
        <f t="shared" ca="1" si="25"/>
        <v>0.93548387096774188</v>
      </c>
      <c r="AQ24" s="28" t="str">
        <f t="shared" ca="1" si="26"/>
        <v>-</v>
      </c>
      <c r="AR24" s="28" t="str">
        <f t="shared" ca="1" si="27"/>
        <v>-</v>
      </c>
      <c r="AS24" s="28" t="str">
        <f t="shared" ca="1" si="28"/>
        <v>-</v>
      </c>
      <c r="AT24" s="28" t="str">
        <f t="shared" ca="1" si="29"/>
        <v>-</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0 I22:AC215 I21:N21 R21:AC21 Q21"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9" t="s">
        <v>15417</v>
      </c>
      <c r="B4" s="129"/>
      <c r="C4" s="129"/>
      <c r="D4" s="129"/>
      <c r="E4" s="129"/>
      <c r="F4" s="129"/>
      <c r="G4" s="129"/>
      <c r="H4" s="129"/>
      <c r="I4" s="129"/>
      <c r="J4" s="129"/>
      <c r="K4" s="129"/>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30" t="s">
        <v>15412</v>
      </c>
      <c r="C5" s="130"/>
      <c r="D5" s="130"/>
      <c r="E5" s="130"/>
      <c r="F5" s="130"/>
      <c r="G5" s="130"/>
      <c r="H5" s="130"/>
      <c r="I5" s="130"/>
      <c r="J5" s="130"/>
      <c r="K5" s="130"/>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9" t="s">
        <v>15416</v>
      </c>
      <c r="B10" s="129"/>
      <c r="C10" s="129"/>
      <c r="D10" s="129"/>
      <c r="E10" s="129"/>
      <c r="F10" s="129"/>
      <c r="G10" s="129"/>
      <c r="H10" s="129"/>
      <c r="I10" s="129"/>
      <c r="J10" s="129"/>
      <c r="K10" s="129"/>
      <c r="L10" s="129"/>
      <c r="M10" s="129"/>
      <c r="N10" s="129"/>
      <c r="O10" s="129"/>
      <c r="P10" s="129"/>
      <c r="Q10" s="129"/>
      <c r="R10" s="129"/>
      <c r="S10" s="129"/>
    </row>
    <row r="11" spans="1:19" ht="15.75" x14ac:dyDescent="0.25">
      <c r="E11" s="72" cm="1">
        <f t="array" aca="1" ref="E11" ca="1">SUM(--(LEN(E14:E213)&gt;0))</f>
        <v>2</v>
      </c>
      <c r="F11" s="72" cm="1">
        <f t="array" aca="1" ref="F11" ca="1">SUM(--(LEN(F14:F213)&gt;0))</f>
        <v>2</v>
      </c>
      <c r="G11" s="72" cm="1">
        <f t="array" aca="1" ref="G11" ca="1">SUM(--(LEN(G14:G213)&gt;0))</f>
        <v>1</v>
      </c>
      <c r="H11" s="72" cm="1">
        <f t="array" aca="1" ref="H11" ca="1">SUM(--(LEN(H14:H213)&gt;0))</f>
        <v>0</v>
      </c>
      <c r="I11" s="72" cm="1">
        <f t="array" aca="1" ref="I11" ca="1">SUM(--(LEN(I14:I213)&gt;0))</f>
        <v>2</v>
      </c>
      <c r="J11" s="72" cm="1">
        <f t="array" aca="1" ref="J11" ca="1">SUM(--(LEN(J14:J213)&gt;0))</f>
        <v>3</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31" t="s">
        <v>15415</v>
      </c>
      <c r="C12" s="131"/>
      <c r="D12" s="131"/>
      <c r="E12" s="131"/>
      <c r="F12" s="131"/>
      <c r="G12" s="131"/>
      <c r="H12" s="131"/>
      <c r="I12" s="131"/>
      <c r="J12" s="131"/>
      <c r="K12" s="131"/>
      <c r="L12" s="131"/>
      <c r="M12" s="131"/>
      <c r="N12" s="131"/>
      <c r="O12" s="131"/>
      <c r="P12" s="131"/>
      <c r="Q12" s="131"/>
      <c r="R12" s="131"/>
      <c r="S12" s="131"/>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Registered Nursing Associates Day Fill rate &gt; 100%</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Non-Registered Nurses/Midwives Avg Day Fill rate &gt; 100%</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Registered Nurses/Midwives Avg Night Fill rate &gt; 100%</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Registered Nurses/Midwives Avg Night Fill rate &gt; 100%</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Registered Nurses/Midwives Avg Day Fill rate &gt; 100%</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451</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451</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$I451:$I451</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hidden="1" x14ac:dyDescent="0.2">
      <c r="A1095" t="str">
        <f t="shared" si="17"/>
        <v>RXMT4AUDREY HOUSE RESIDENTIAL REHABILITATION</v>
      </c>
      <c r="B1095" t="s">
        <v>81</v>
      </c>
      <c r="C1095" t="s">
        <v>10288</v>
      </c>
      <c r="D1095" t="s">
        <v>7410</v>
      </c>
      <c r="E1095" t="s">
        <v>486</v>
      </c>
      <c r="F1095" t="s">
        <v>10289</v>
      </c>
      <c r="G1095" s="12"/>
      <c r="H1095" s="12"/>
    </row>
    <row r="1096" spans="1:8" hidden="1" x14ac:dyDescent="0.2">
      <c r="A1096" t="str">
        <f t="shared" si="17"/>
        <v>RXMT4CHILD BEARING INPATIENT</v>
      </c>
      <c r="B1096" t="s">
        <v>81</v>
      </c>
      <c r="C1096" t="s">
        <v>10288</v>
      </c>
      <c r="D1096" t="s">
        <v>7410</v>
      </c>
      <c r="E1096" t="s">
        <v>486</v>
      </c>
      <c r="F1096" t="s">
        <v>10290</v>
      </c>
      <c r="G1096" s="12"/>
      <c r="H1096" s="12"/>
    </row>
    <row r="1097" spans="1:8" hidden="1" x14ac:dyDescent="0.2">
      <c r="A1097" t="str">
        <f t="shared" si="17"/>
        <v>RXMT4CTC RESIDENTIAL REHABILITATION</v>
      </c>
      <c r="B1097" t="s">
        <v>81</v>
      </c>
      <c r="C1097" t="s">
        <v>10288</v>
      </c>
      <c r="D1097" t="s">
        <v>7410</v>
      </c>
      <c r="E1097" t="s">
        <v>486</v>
      </c>
      <c r="F1097" t="s">
        <v>10291</v>
      </c>
      <c r="G1097" s="12"/>
      <c r="H1097" s="12"/>
    </row>
    <row r="1098" spans="1:8" hidden="1" x14ac:dyDescent="0.2">
      <c r="A1098" t="str">
        <f t="shared" si="17"/>
        <v>RXMT4KINGSWAY CUBLEY COURT - FEMALE</v>
      </c>
      <c r="B1098" t="s">
        <v>81</v>
      </c>
      <c r="C1098" t="s">
        <v>10288</v>
      </c>
      <c r="D1098" t="s">
        <v>7410</v>
      </c>
      <c r="E1098" t="s">
        <v>486</v>
      </c>
      <c r="F1098" t="s">
        <v>10292</v>
      </c>
      <c r="G1098" s="12"/>
      <c r="H1098" s="12"/>
    </row>
    <row r="1099" spans="1:8" hidden="1" x14ac:dyDescent="0.2">
      <c r="A1099" t="str">
        <f t="shared" si="17"/>
        <v>RXMT4KINGSWAY CUBLEY COURT - MALE</v>
      </c>
      <c r="B1099" t="s">
        <v>81</v>
      </c>
      <c r="C1099" t="s">
        <v>10288</v>
      </c>
      <c r="D1099" t="s">
        <v>7410</v>
      </c>
      <c r="E1099" t="s">
        <v>486</v>
      </c>
      <c r="F1099" t="s">
        <v>10293</v>
      </c>
      <c r="G1099" s="12"/>
      <c r="H1099" s="12"/>
    </row>
    <row r="1100" spans="1:8" hidden="1" x14ac:dyDescent="0.2">
      <c r="A1100" t="str">
        <f t="shared" si="17"/>
        <v>RXM30KEDLESTON LOW SECURE UNIT</v>
      </c>
      <c r="B1100" t="s">
        <v>81</v>
      </c>
      <c r="C1100" t="s">
        <v>10288</v>
      </c>
      <c r="D1100" t="s">
        <v>7442</v>
      </c>
      <c r="E1100" t="s">
        <v>7443</v>
      </c>
      <c r="F1100" t="s">
        <v>10294</v>
      </c>
      <c r="G1100" s="12"/>
      <c r="H1100" s="12"/>
    </row>
    <row r="1101" spans="1:8" hidden="1" x14ac:dyDescent="0.2">
      <c r="A1101" t="str">
        <f t="shared" si="17"/>
        <v>RXM70HARTINGTON UNIT - MORTON WARD ADULT</v>
      </c>
      <c r="B1101" t="s">
        <v>81</v>
      </c>
      <c r="C1101" t="s">
        <v>10288</v>
      </c>
      <c r="D1101" t="s">
        <v>7450</v>
      </c>
      <c r="E1101" t="s">
        <v>7451</v>
      </c>
      <c r="F1101" t="s">
        <v>10295</v>
      </c>
      <c r="G1101" s="12"/>
      <c r="H1101" s="12"/>
    </row>
    <row r="1102" spans="1:8" hidden="1" x14ac:dyDescent="0.2">
      <c r="A1102" t="str">
        <f t="shared" si="17"/>
        <v>RXM71HARTINGTON UNIT - PLEASLEY WARD ADULT</v>
      </c>
      <c r="B1102" t="s">
        <v>81</v>
      </c>
      <c r="C1102" t="s">
        <v>10288</v>
      </c>
      <c r="D1102" t="s">
        <v>7456</v>
      </c>
      <c r="E1102" t="s">
        <v>7457</v>
      </c>
      <c r="F1102" t="s">
        <v>10296</v>
      </c>
      <c r="G1102" s="12"/>
      <c r="H1102" s="12"/>
    </row>
    <row r="1103" spans="1:8" hidden="1" x14ac:dyDescent="0.2">
      <c r="A1103" t="str">
        <f t="shared" si="17"/>
        <v>RXM54ENHANCED CARE WARD</v>
      </c>
      <c r="B1103" t="s">
        <v>81</v>
      </c>
      <c r="C1103" t="s">
        <v>10288</v>
      </c>
      <c r="D1103" t="s">
        <v>7460</v>
      </c>
      <c r="E1103" t="s">
        <v>7461</v>
      </c>
      <c r="F1103" t="s">
        <v>10297</v>
      </c>
      <c r="G1103" s="12"/>
      <c r="H1103" s="12"/>
    </row>
    <row r="1104" spans="1:8" hidden="1" x14ac:dyDescent="0.2">
      <c r="A1104" t="str">
        <f t="shared" si="17"/>
        <v>RXM76HARTINGTON UNIT - TANSLEY WARD ADULT</v>
      </c>
      <c r="B1104" t="s">
        <v>81</v>
      </c>
      <c r="C1104" t="s">
        <v>10288</v>
      </c>
      <c r="D1104" t="s">
        <v>7466</v>
      </c>
      <c r="E1104" t="s">
        <v>7467</v>
      </c>
      <c r="F1104" t="s">
        <v>10298</v>
      </c>
      <c r="G1104" s="12"/>
      <c r="H1104" s="12"/>
    </row>
    <row r="1105" spans="1:8" hidden="1" x14ac:dyDescent="0.2">
      <c r="A1105" t="str">
        <f t="shared" si="17"/>
        <v>RXM63LONDON ROAD COMMUNITY HOSPITAL - WARD 1 OP</v>
      </c>
      <c r="B1105" t="s">
        <v>81</v>
      </c>
      <c r="C1105" t="s">
        <v>10288</v>
      </c>
      <c r="D1105" t="s">
        <v>7478</v>
      </c>
      <c r="E1105" t="s">
        <v>7479</v>
      </c>
      <c r="F1105" t="s">
        <v>10299</v>
      </c>
      <c r="G1105" s="12"/>
      <c r="H1105" s="12"/>
    </row>
    <row r="1106" spans="1:8" hidden="1" x14ac:dyDescent="0.2">
      <c r="A1106" t="str">
        <f t="shared" si="17"/>
        <v>RXM77RADBOURNE UNIT - WARD 33 ADULT ACUTE INPATIENT</v>
      </c>
      <c r="B1106" t="s">
        <v>81</v>
      </c>
      <c r="C1106" t="s">
        <v>10288</v>
      </c>
      <c r="D1106" t="s">
        <v>7484</v>
      </c>
      <c r="E1106" t="s">
        <v>7485</v>
      </c>
      <c r="F1106" t="s">
        <v>10300</v>
      </c>
      <c r="G1106" s="12"/>
      <c r="H1106" s="12"/>
    </row>
    <row r="1107" spans="1:8" hidden="1" x14ac:dyDescent="0.2">
      <c r="A1107" t="str">
        <f t="shared" si="17"/>
        <v>RXM78RADBOURNE UNIT - WARD 34 ADULT ACUTE INPATIENT</v>
      </c>
      <c r="B1107" t="s">
        <v>81</v>
      </c>
      <c r="C1107" t="s">
        <v>10288</v>
      </c>
      <c r="D1107" t="s">
        <v>7486</v>
      </c>
      <c r="E1107" t="s">
        <v>7487</v>
      </c>
      <c r="F1107" t="s">
        <v>10301</v>
      </c>
      <c r="G1107" s="12"/>
      <c r="H1107" s="12"/>
    </row>
    <row r="1108" spans="1:8" hidden="1" x14ac:dyDescent="0.2">
      <c r="A1108" t="str">
        <f t="shared" si="17"/>
        <v>RXM81RADBOURNE UNIT - WARD 35 ADULT ACUTE INPATIENT</v>
      </c>
      <c r="B1108" t="s">
        <v>81</v>
      </c>
      <c r="C1108" t="s">
        <v>10288</v>
      </c>
      <c r="D1108" t="s">
        <v>7488</v>
      </c>
      <c r="E1108" t="s">
        <v>7489</v>
      </c>
      <c r="F1108" t="s">
        <v>10302</v>
      </c>
      <c r="G1108" s="12"/>
      <c r="H1108" s="12"/>
    </row>
    <row r="1109" spans="1:8" hidden="1"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x14ac:dyDescent="0.2">
      <c r="A2793" t="str">
        <f t="shared" si="43"/>
        <v>RBQHQBIRCH</v>
      </c>
      <c r="B2793" t="s">
        <v>130</v>
      </c>
      <c r="C2793" t="s">
        <v>11823</v>
      </c>
      <c r="D2793" t="s">
        <v>1043</v>
      </c>
      <c r="E2793" t="s">
        <v>1044</v>
      </c>
      <c r="F2793" t="s">
        <v>9492</v>
      </c>
      <c r="G2793" s="12"/>
      <c r="H2793" s="12"/>
    </row>
    <row r="2794" spans="1:8" x14ac:dyDescent="0.2">
      <c r="A2794" t="str">
        <f t="shared" si="43"/>
        <v>RBQHQCCU</v>
      </c>
      <c r="B2794" t="s">
        <v>130</v>
      </c>
      <c r="C2794" t="s">
        <v>11823</v>
      </c>
      <c r="D2794" t="s">
        <v>1043</v>
      </c>
      <c r="E2794" t="s">
        <v>1044</v>
      </c>
      <c r="F2794" t="s">
        <v>9349</v>
      </c>
      <c r="G2794" s="12"/>
      <c r="H2794" s="12"/>
    </row>
    <row r="2795" spans="1:8" x14ac:dyDescent="0.2">
      <c r="A2795" t="str">
        <f t="shared" si="43"/>
        <v>RBQHQCEDAR</v>
      </c>
      <c r="B2795" t="s">
        <v>130</v>
      </c>
      <c r="C2795" t="s">
        <v>11823</v>
      </c>
      <c r="D2795" t="s">
        <v>1043</v>
      </c>
      <c r="E2795" t="s">
        <v>1044</v>
      </c>
      <c r="F2795" t="s">
        <v>9496</v>
      </c>
      <c r="G2795" s="12"/>
      <c r="H2795" s="13"/>
    </row>
    <row r="2796" spans="1:8" x14ac:dyDescent="0.2">
      <c r="A2796" t="str">
        <f t="shared" si="43"/>
        <v>RBQHQCHERRY</v>
      </c>
      <c r="B2796" t="s">
        <v>130</v>
      </c>
      <c r="C2796" t="s">
        <v>11823</v>
      </c>
      <c r="D2796" t="s">
        <v>1043</v>
      </c>
      <c r="E2796" t="s">
        <v>1044</v>
      </c>
      <c r="F2796" t="s">
        <v>11824</v>
      </c>
      <c r="G2796" s="12"/>
      <c r="H2796" s="13"/>
    </row>
    <row r="2797" spans="1:8" x14ac:dyDescent="0.2">
      <c r="A2797" t="str">
        <f t="shared" si="43"/>
        <v>RBQHQCRITICAL CARE</v>
      </c>
      <c r="B2797" t="s">
        <v>130</v>
      </c>
      <c r="C2797" t="s">
        <v>11823</v>
      </c>
      <c r="D2797" t="s">
        <v>1043</v>
      </c>
      <c r="E2797" t="s">
        <v>1044</v>
      </c>
      <c r="F2797" t="s">
        <v>11825</v>
      </c>
      <c r="G2797" s="12"/>
      <c r="H2797" s="13"/>
    </row>
    <row r="2798" spans="1:8" x14ac:dyDescent="0.2">
      <c r="A2798" t="str">
        <f t="shared" si="43"/>
        <v>RBQHQELM</v>
      </c>
      <c r="B2798" t="s">
        <v>130</v>
      </c>
      <c r="C2798" t="s">
        <v>11823</v>
      </c>
      <c r="D2798" t="s">
        <v>1043</v>
      </c>
      <c r="E2798" t="s">
        <v>1044</v>
      </c>
      <c r="F2798" t="s">
        <v>11826</v>
      </c>
      <c r="G2798" s="12" t="s">
        <v>15720</v>
      </c>
      <c r="H2798" s="13">
        <v>44221</v>
      </c>
    </row>
    <row r="2799" spans="1:8" x14ac:dyDescent="0.2">
      <c r="A2799" t="str">
        <f t="shared" si="43"/>
        <v>RBQHQHDU</v>
      </c>
      <c r="B2799" t="s">
        <v>130</v>
      </c>
      <c r="C2799" t="s">
        <v>11823</v>
      </c>
      <c r="D2799" t="s">
        <v>1043</v>
      </c>
      <c r="E2799" t="s">
        <v>1044</v>
      </c>
      <c r="F2799" t="s">
        <v>10089</v>
      </c>
      <c r="G2799" s="12"/>
      <c r="H2799" s="13"/>
    </row>
    <row r="2800" spans="1:8" x14ac:dyDescent="0.2">
      <c r="A2800" t="str">
        <f t="shared" si="43"/>
        <v>RBQHQMAPLE</v>
      </c>
      <c r="B2800" t="s">
        <v>130</v>
      </c>
      <c r="C2800" t="s">
        <v>11823</v>
      </c>
      <c r="D2800" t="s">
        <v>1043</v>
      </c>
      <c r="E2800" t="s">
        <v>1044</v>
      </c>
      <c r="F2800" t="s">
        <v>9430</v>
      </c>
      <c r="G2800" s="12"/>
      <c r="H2800" s="13"/>
    </row>
    <row r="2801" spans="1:8" x14ac:dyDescent="0.2">
      <c r="A2801" t="str">
        <f t="shared" si="43"/>
        <v>RBQHQOAK</v>
      </c>
      <c r="B2801" t="s">
        <v>130</v>
      </c>
      <c r="C2801" t="s">
        <v>11823</v>
      </c>
      <c r="D2801" t="s">
        <v>1043</v>
      </c>
      <c r="E2801" t="s">
        <v>1044</v>
      </c>
      <c r="F2801" t="s">
        <v>11827</v>
      </c>
      <c r="G2801" s="12"/>
      <c r="H2801" s="13"/>
    </row>
    <row r="2802" spans="1:8"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1043</v>
      </c>
      <c r="B2" t="s">
        <v>1044</v>
      </c>
      <c r="C2" t="s">
        <v>9492</v>
      </c>
      <c r="D2" t="s">
        <v>15212</v>
      </c>
      <c r="E2" t="s">
        <v>15233</v>
      </c>
      <c r="F2">
        <v>3255</v>
      </c>
      <c r="G2">
        <v>2760</v>
      </c>
      <c r="H2">
        <v>1860</v>
      </c>
      <c r="I2">
        <v>1680</v>
      </c>
      <c r="J2">
        <v>0</v>
      </c>
      <c r="K2">
        <v>150</v>
      </c>
      <c r="L2">
        <v>0</v>
      </c>
      <c r="M2">
        <v>0</v>
      </c>
      <c r="N2">
        <v>1162.5</v>
      </c>
      <c r="O2">
        <v>1125</v>
      </c>
      <c r="P2">
        <v>871.88</v>
      </c>
      <c r="Q2">
        <v>721.88</v>
      </c>
      <c r="R2">
        <v>0</v>
      </c>
      <c r="S2">
        <v>28.125</v>
      </c>
      <c r="T2">
        <v>0</v>
      </c>
      <c r="U2">
        <v>0</v>
      </c>
      <c r="V2">
        <v>0</v>
      </c>
      <c r="W2">
        <v>0</v>
      </c>
      <c r="X2">
        <v>0</v>
      </c>
      <c r="Y2">
        <v>0</v>
      </c>
      <c r="Z2">
        <v>0.84792626728110598</v>
      </c>
      <c r="AA2">
        <v>0.90322580645161288</v>
      </c>
      <c r="AB2">
        <v>-99</v>
      </c>
      <c r="AC2">
        <v>-99</v>
      </c>
      <c r="AD2">
        <v>0.967741935483871</v>
      </c>
      <c r="AE2">
        <v>0.82795797586823872</v>
      </c>
      <c r="AF2">
        <v>-99</v>
      </c>
      <c r="AG2">
        <v>-99</v>
      </c>
      <c r="AH2">
        <v>-99</v>
      </c>
      <c r="AI2">
        <v>-99</v>
      </c>
      <c r="AJ2">
        <v>939</v>
      </c>
      <c r="AK2">
        <v>4.1373801916932909</v>
      </c>
      <c r="AL2">
        <v>2.557912673056443</v>
      </c>
      <c r="AM2">
        <v>0.1896964856230032</v>
      </c>
      <c r="AN2">
        <v>0</v>
      </c>
      <c r="AO2">
        <v>0</v>
      </c>
      <c r="AP2">
        <v>0</v>
      </c>
      <c r="AQ2">
        <v>6.8849893503727371</v>
      </c>
      <c r="AR2" t="str">
        <f>IF(A2="","",(IF(ISBLANK('Trust - Frontsheet'!$F$9),"",'Trust - Frontsheet'!$F$9)))</f>
        <v/>
      </c>
    </row>
    <row r="3" spans="1:44" x14ac:dyDescent="0.2">
      <c r="A3" t="s">
        <v>1043</v>
      </c>
      <c r="B3" t="s">
        <v>1044</v>
      </c>
      <c r="C3" t="s">
        <v>9265</v>
      </c>
      <c r="D3" t="s">
        <v>15212</v>
      </c>
      <c r="F3">
        <v>1860</v>
      </c>
      <c r="G3">
        <v>1845</v>
      </c>
      <c r="H3">
        <v>1395</v>
      </c>
      <c r="I3">
        <v>1635</v>
      </c>
      <c r="J3">
        <v>0</v>
      </c>
      <c r="K3">
        <v>7.5</v>
      </c>
      <c r="L3">
        <v>0</v>
      </c>
      <c r="M3">
        <v>0</v>
      </c>
      <c r="N3">
        <v>871.88</v>
      </c>
      <c r="O3">
        <v>881.25</v>
      </c>
      <c r="P3">
        <v>581.25</v>
      </c>
      <c r="Q3">
        <v>825</v>
      </c>
      <c r="R3">
        <v>0</v>
      </c>
      <c r="S3">
        <v>0</v>
      </c>
      <c r="T3">
        <v>0</v>
      </c>
      <c r="U3">
        <v>0</v>
      </c>
      <c r="V3">
        <v>0</v>
      </c>
      <c r="W3">
        <v>0</v>
      </c>
      <c r="X3">
        <v>0</v>
      </c>
      <c r="Y3">
        <v>0</v>
      </c>
      <c r="Z3">
        <v>0.99193548387096775</v>
      </c>
      <c r="AA3">
        <v>1.1720430107526882</v>
      </c>
      <c r="AB3">
        <v>-99</v>
      </c>
      <c r="AC3">
        <v>-99</v>
      </c>
      <c r="AD3">
        <v>1.0107468917740974</v>
      </c>
      <c r="AE3">
        <v>1.4193548387096775</v>
      </c>
      <c r="AF3">
        <v>-99</v>
      </c>
      <c r="AG3">
        <v>-99</v>
      </c>
      <c r="AH3">
        <v>-99</v>
      </c>
      <c r="AI3">
        <v>-99</v>
      </c>
      <c r="AJ3">
        <v>494</v>
      </c>
      <c r="AK3">
        <v>5.5187246963562755</v>
      </c>
      <c r="AL3">
        <v>4.9797570850202426</v>
      </c>
      <c r="AM3">
        <v>1.5182186234817813E-2</v>
      </c>
      <c r="AN3">
        <v>0</v>
      </c>
      <c r="AO3">
        <v>0</v>
      </c>
      <c r="AP3">
        <v>0</v>
      </c>
      <c r="AQ3">
        <v>10.513663967611336</v>
      </c>
      <c r="AR3" t="str">
        <f>IF(A3="","",(IF(ISBLANK('Trust - Frontsheet'!$F$9),"",'Trust - Frontsheet'!$F$9)))</f>
        <v/>
      </c>
    </row>
    <row r="4" spans="1:44" x14ac:dyDescent="0.2">
      <c r="A4" t="s">
        <v>1043</v>
      </c>
      <c r="B4" t="s">
        <v>1044</v>
      </c>
      <c r="C4" t="s">
        <v>11824</v>
      </c>
      <c r="D4" t="s">
        <v>15233</v>
      </c>
      <c r="F4">
        <v>930</v>
      </c>
      <c r="G4">
        <v>907.5</v>
      </c>
      <c r="H4">
        <v>465</v>
      </c>
      <c r="I4">
        <v>450</v>
      </c>
      <c r="J4">
        <v>0</v>
      </c>
      <c r="K4">
        <v>0</v>
      </c>
      <c r="L4">
        <v>0</v>
      </c>
      <c r="M4">
        <v>0</v>
      </c>
      <c r="N4">
        <v>581.25</v>
      </c>
      <c r="O4">
        <v>517.88</v>
      </c>
      <c r="P4">
        <v>290.63</v>
      </c>
      <c r="Q4">
        <v>253.13</v>
      </c>
      <c r="R4">
        <v>0</v>
      </c>
      <c r="S4">
        <v>0</v>
      </c>
      <c r="T4">
        <v>0</v>
      </c>
      <c r="U4">
        <v>0</v>
      </c>
      <c r="V4">
        <v>0</v>
      </c>
      <c r="W4">
        <v>0</v>
      </c>
      <c r="X4">
        <v>0</v>
      </c>
      <c r="Y4">
        <v>0</v>
      </c>
      <c r="Z4">
        <v>0.97580645161290325</v>
      </c>
      <c r="AA4">
        <v>0.967741935483871</v>
      </c>
      <c r="AB4">
        <v>-99</v>
      </c>
      <c r="AC4">
        <v>-99</v>
      </c>
      <c r="AD4">
        <v>0.89097634408602144</v>
      </c>
      <c r="AE4">
        <v>0.87096996180710873</v>
      </c>
      <c r="AF4">
        <v>-99</v>
      </c>
      <c r="AG4">
        <v>-99</v>
      </c>
      <c r="AH4">
        <v>-99</v>
      </c>
      <c r="AI4">
        <v>-99</v>
      </c>
      <c r="AJ4">
        <v>219</v>
      </c>
      <c r="AK4">
        <v>6.5085844748858452</v>
      </c>
      <c r="AL4">
        <v>3.2106392694063928</v>
      </c>
      <c r="AM4">
        <v>0</v>
      </c>
      <c r="AN4">
        <v>0</v>
      </c>
      <c r="AO4">
        <v>0</v>
      </c>
      <c r="AP4">
        <v>0</v>
      </c>
      <c r="AQ4">
        <v>9.719223744292238</v>
      </c>
      <c r="AR4" t="str">
        <f>IF(A4="","",(IF(ISBLANK('Trust - Frontsheet'!$F$9),"",'Trust - Frontsheet'!$F$9)))</f>
        <v/>
      </c>
    </row>
    <row r="5" spans="1:44" x14ac:dyDescent="0.2">
      <c r="A5" t="s">
        <v>1043</v>
      </c>
      <c r="B5" t="s">
        <v>1044</v>
      </c>
      <c r="C5" t="s">
        <v>11825</v>
      </c>
      <c r="D5" t="s">
        <v>15170</v>
      </c>
      <c r="F5">
        <v>9270</v>
      </c>
      <c r="G5">
        <v>9712</v>
      </c>
      <c r="H5">
        <v>1860</v>
      </c>
      <c r="I5">
        <v>1485</v>
      </c>
      <c r="J5">
        <v>0</v>
      </c>
      <c r="K5">
        <v>0</v>
      </c>
      <c r="L5">
        <v>0</v>
      </c>
      <c r="M5">
        <v>0</v>
      </c>
      <c r="N5">
        <v>6444.6</v>
      </c>
      <c r="O5">
        <v>6583.3</v>
      </c>
      <c r="P5">
        <v>1301.7</v>
      </c>
      <c r="Q5">
        <v>1034</v>
      </c>
      <c r="R5">
        <v>0</v>
      </c>
      <c r="S5">
        <v>0</v>
      </c>
      <c r="T5">
        <v>0</v>
      </c>
      <c r="U5">
        <v>0</v>
      </c>
      <c r="V5">
        <v>0</v>
      </c>
      <c r="W5">
        <v>0</v>
      </c>
      <c r="X5">
        <v>0</v>
      </c>
      <c r="Y5">
        <v>0</v>
      </c>
      <c r="Z5">
        <v>1.0476806903991369</v>
      </c>
      <c r="AA5">
        <v>0.79838709677419351</v>
      </c>
      <c r="AB5">
        <v>-99</v>
      </c>
      <c r="AC5">
        <v>-99</v>
      </c>
      <c r="AD5">
        <v>1.0215218942991031</v>
      </c>
      <c r="AE5">
        <v>0.7943458554198356</v>
      </c>
      <c r="AF5">
        <v>-99</v>
      </c>
      <c r="AG5">
        <v>-99</v>
      </c>
      <c r="AH5">
        <v>-99</v>
      </c>
      <c r="AI5">
        <v>-99</v>
      </c>
      <c r="AJ5">
        <v>536</v>
      </c>
      <c r="AK5">
        <v>30.401679104477612</v>
      </c>
      <c r="AL5">
        <v>4.6996268656716422</v>
      </c>
      <c r="AM5">
        <v>0</v>
      </c>
      <c r="AN5">
        <v>0</v>
      </c>
      <c r="AO5">
        <v>0</v>
      </c>
      <c r="AP5">
        <v>0</v>
      </c>
      <c r="AQ5">
        <v>35.101305970149255</v>
      </c>
      <c r="AR5" t="str">
        <f>IF(A5="","",(IF(ISBLANK('Trust - Frontsheet'!$F$9),"",'Trust - Frontsheet'!$F$9)))</f>
        <v/>
      </c>
    </row>
    <row r="6" spans="1:44" x14ac:dyDescent="0.2">
      <c r="A6" t="s">
        <v>1043</v>
      </c>
      <c r="B6" t="s">
        <v>1044</v>
      </c>
      <c r="C6" t="s">
        <v>11827</v>
      </c>
      <c r="D6" t="s">
        <v>15158</v>
      </c>
      <c r="F6">
        <v>1860</v>
      </c>
      <c r="G6">
        <v>1477.5</v>
      </c>
      <c r="H6">
        <v>1395</v>
      </c>
      <c r="I6">
        <v>1260</v>
      </c>
      <c r="J6">
        <v>0</v>
      </c>
      <c r="K6">
        <v>225</v>
      </c>
      <c r="L6">
        <v>0</v>
      </c>
      <c r="M6">
        <v>0</v>
      </c>
      <c r="N6">
        <v>871.88</v>
      </c>
      <c r="O6">
        <v>721.88</v>
      </c>
      <c r="P6">
        <v>581.25</v>
      </c>
      <c r="Q6">
        <v>600</v>
      </c>
      <c r="R6">
        <v>0</v>
      </c>
      <c r="S6">
        <v>131.25</v>
      </c>
      <c r="T6">
        <v>0</v>
      </c>
      <c r="U6">
        <v>0</v>
      </c>
      <c r="V6">
        <v>0</v>
      </c>
      <c r="W6">
        <v>0</v>
      </c>
      <c r="X6">
        <v>0</v>
      </c>
      <c r="Y6">
        <v>0</v>
      </c>
      <c r="Z6">
        <v>0.79435483870967738</v>
      </c>
      <c r="AA6">
        <v>0.90322580645161288</v>
      </c>
      <c r="AB6">
        <v>-99</v>
      </c>
      <c r="AC6">
        <v>-99</v>
      </c>
      <c r="AD6">
        <v>0.82795797586823872</v>
      </c>
      <c r="AE6">
        <v>1.032258064516129</v>
      </c>
      <c r="AF6">
        <v>-99</v>
      </c>
      <c r="AG6">
        <v>-99</v>
      </c>
      <c r="AH6">
        <v>-99</v>
      </c>
      <c r="AI6">
        <v>-99</v>
      </c>
      <c r="AJ6">
        <v>461</v>
      </c>
      <c r="AK6">
        <v>4.7708893709327551</v>
      </c>
      <c r="AL6">
        <v>4.0347071583514102</v>
      </c>
      <c r="AM6">
        <v>0.77277657266811284</v>
      </c>
      <c r="AN6">
        <v>0</v>
      </c>
      <c r="AO6">
        <v>0</v>
      </c>
      <c r="AP6">
        <v>0</v>
      </c>
      <c r="AQ6">
        <v>9.5783731019522786</v>
      </c>
      <c r="AR6" t="str">
        <f>IF(A6="","",(IF(ISBLANK('Trust - Frontsheet'!$F$9),"",'Trust - Frontsheet'!$F$9)))</f>
        <v/>
      </c>
    </row>
    <row r="7" spans="1:44" x14ac:dyDescent="0.2">
      <c r="A7" t="s">
        <v>1043</v>
      </c>
      <c r="B7" t="s">
        <v>1044</v>
      </c>
      <c r="C7" t="s">
        <v>9496</v>
      </c>
      <c r="D7" t="s">
        <v>15158</v>
      </c>
      <c r="F7">
        <v>3255</v>
      </c>
      <c r="G7">
        <v>2587.5</v>
      </c>
      <c r="H7">
        <v>2520</v>
      </c>
      <c r="I7">
        <v>2407.5</v>
      </c>
      <c r="J7">
        <v>232.5</v>
      </c>
      <c r="K7">
        <v>195</v>
      </c>
      <c r="L7">
        <v>0</v>
      </c>
      <c r="M7">
        <v>0</v>
      </c>
      <c r="N7">
        <v>1743.75</v>
      </c>
      <c r="O7">
        <v>1359.38</v>
      </c>
      <c r="P7">
        <v>1162.5</v>
      </c>
      <c r="Q7">
        <v>1387.5</v>
      </c>
      <c r="R7">
        <v>0</v>
      </c>
      <c r="S7">
        <v>75</v>
      </c>
      <c r="T7">
        <v>0</v>
      </c>
      <c r="U7">
        <v>0</v>
      </c>
      <c r="V7">
        <v>0</v>
      </c>
      <c r="W7">
        <v>0</v>
      </c>
      <c r="X7">
        <v>0</v>
      </c>
      <c r="Y7">
        <v>0</v>
      </c>
      <c r="Z7">
        <v>0.79493087557603692</v>
      </c>
      <c r="AA7">
        <v>0.9553571428571429</v>
      </c>
      <c r="AB7">
        <v>0.83870967741935487</v>
      </c>
      <c r="AC7">
        <v>-99</v>
      </c>
      <c r="AD7">
        <v>0.77957275985663088</v>
      </c>
      <c r="AE7">
        <v>1.1935483870967742</v>
      </c>
      <c r="AF7">
        <v>-99</v>
      </c>
      <c r="AG7">
        <v>-99</v>
      </c>
      <c r="AH7">
        <v>-99</v>
      </c>
      <c r="AI7">
        <v>-99</v>
      </c>
      <c r="AJ7">
        <v>934</v>
      </c>
      <c r="AK7">
        <v>4.2257815845824416</v>
      </c>
      <c r="AL7">
        <v>4.0631691648822272</v>
      </c>
      <c r="AM7">
        <v>0.28907922912205569</v>
      </c>
      <c r="AN7">
        <v>0</v>
      </c>
      <c r="AO7">
        <v>0</v>
      </c>
      <c r="AP7">
        <v>0</v>
      </c>
      <c r="AQ7">
        <v>8.5780299785867236</v>
      </c>
      <c r="AR7" t="str">
        <f>IF(A7="","",(IF(ISBLANK('Trust - Frontsheet'!$F$9),"",'Trust - Frontsheet'!$F$9)))</f>
        <v/>
      </c>
    </row>
    <row r="8" spans="1:44" x14ac:dyDescent="0.2">
      <c r="A8" t="s">
        <v>1043</v>
      </c>
      <c r="B8" t="s">
        <v>1044</v>
      </c>
      <c r="C8" t="s">
        <v>9430</v>
      </c>
      <c r="D8" t="s">
        <v>15212</v>
      </c>
      <c r="F8">
        <v>930</v>
      </c>
      <c r="G8">
        <v>1042.5</v>
      </c>
      <c r="H8">
        <v>465</v>
      </c>
      <c r="I8">
        <v>765</v>
      </c>
      <c r="J8">
        <v>465</v>
      </c>
      <c r="K8">
        <v>105</v>
      </c>
      <c r="L8">
        <v>0</v>
      </c>
      <c r="M8">
        <v>0</v>
      </c>
      <c r="N8">
        <v>581.25</v>
      </c>
      <c r="O8">
        <v>581.25</v>
      </c>
      <c r="P8">
        <v>290.63</v>
      </c>
      <c r="Q8">
        <v>271.88</v>
      </c>
      <c r="R8">
        <v>-99</v>
      </c>
      <c r="S8">
        <v>-99</v>
      </c>
      <c r="T8">
        <v>0</v>
      </c>
      <c r="U8">
        <v>0</v>
      </c>
      <c r="V8">
        <v>0</v>
      </c>
      <c r="W8">
        <v>0</v>
      </c>
      <c r="X8">
        <v>0</v>
      </c>
      <c r="Y8">
        <v>0</v>
      </c>
      <c r="Z8">
        <v>1.1209677419354838</v>
      </c>
      <c r="AA8">
        <v>1.6451612903225807</v>
      </c>
      <c r="AB8">
        <v>0.22580645161290322</v>
      </c>
      <c r="AC8">
        <v>-99</v>
      </c>
      <c r="AD8">
        <v>1</v>
      </c>
      <c r="AE8">
        <v>0.93548498090355436</v>
      </c>
      <c r="AF8">
        <v>-99</v>
      </c>
      <c r="AG8">
        <v>-99</v>
      </c>
      <c r="AH8">
        <v>-99</v>
      </c>
      <c r="AI8">
        <v>-99</v>
      </c>
      <c r="AJ8">
        <v>330</v>
      </c>
      <c r="AK8">
        <v>4.9204545454545459</v>
      </c>
      <c r="AL8">
        <v>3.1420606060606064</v>
      </c>
      <c r="AM8">
        <v>0.31818181818181818</v>
      </c>
      <c r="AN8">
        <v>0</v>
      </c>
      <c r="AO8">
        <v>0</v>
      </c>
      <c r="AP8">
        <v>0</v>
      </c>
      <c r="AQ8">
        <v>8.3806969696969702</v>
      </c>
      <c r="AR8" t="str">
        <f>IF(A8="","",(IF(ISBLANK('Trust - Frontsheet'!$F$9),"",'Trust - Frontsheet'!$F$9)))</f>
        <v/>
      </c>
    </row>
    <row r="9" spans="1:44" x14ac:dyDescent="0.2">
      <c r="A9" t="s">
        <v>1043</v>
      </c>
      <c r="B9" t="s">
        <v>1044</v>
      </c>
      <c r="C9" t="s">
        <v>1793</v>
      </c>
      <c r="D9" t="s">
        <v>15158</v>
      </c>
      <c r="F9">
        <v>930</v>
      </c>
      <c r="G9">
        <v>667.5</v>
      </c>
      <c r="H9">
        <v>465</v>
      </c>
      <c r="I9">
        <v>292.5</v>
      </c>
      <c r="J9">
        <v>0</v>
      </c>
      <c r="K9">
        <v>0</v>
      </c>
      <c r="L9">
        <v>0</v>
      </c>
      <c r="M9">
        <v>0</v>
      </c>
      <c r="N9">
        <v>581.25</v>
      </c>
      <c r="O9">
        <v>412.5</v>
      </c>
      <c r="P9">
        <v>290.625</v>
      </c>
      <c r="Q9">
        <v>159.375</v>
      </c>
      <c r="R9">
        <v>0</v>
      </c>
      <c r="S9">
        <v>9.375</v>
      </c>
      <c r="T9">
        <v>0</v>
      </c>
      <c r="U9">
        <v>0</v>
      </c>
      <c r="V9">
        <v>0</v>
      </c>
      <c r="W9">
        <v>0</v>
      </c>
      <c r="X9">
        <v>0</v>
      </c>
      <c r="Y9">
        <v>0</v>
      </c>
      <c r="Z9">
        <v>0.717741935483871</v>
      </c>
      <c r="AA9">
        <v>0.62903225806451613</v>
      </c>
      <c r="AB9">
        <v>-99</v>
      </c>
      <c r="AC9">
        <v>-99</v>
      </c>
      <c r="AD9">
        <v>0.70967741935483875</v>
      </c>
      <c r="AE9">
        <v>0.54838709677419351</v>
      </c>
      <c r="AF9">
        <v>-99</v>
      </c>
      <c r="AG9">
        <v>-99</v>
      </c>
      <c r="AH9">
        <v>-99</v>
      </c>
      <c r="AI9">
        <v>-99</v>
      </c>
      <c r="AJ9">
        <v>149</v>
      </c>
      <c r="AK9">
        <v>7.2483221476510069</v>
      </c>
      <c r="AL9">
        <v>3.0327181208053693</v>
      </c>
      <c r="AM9">
        <v>6.2919463087248328E-2</v>
      </c>
      <c r="AN9">
        <v>0</v>
      </c>
      <c r="AO9">
        <v>0</v>
      </c>
      <c r="AP9">
        <v>0</v>
      </c>
      <c r="AQ9">
        <v>10.343959731543624</v>
      </c>
      <c r="AR9" t="str">
        <f>IF(A9="","",(IF(ISBLANK('Trust - Frontsheet'!$F$9),"",'Trust - Frontsheet'!$F$9)))</f>
        <v/>
      </c>
    </row>
    <row r="10" spans="1:44" x14ac:dyDescent="0.2">
      <c r="A10" t="s">
        <v>1043</v>
      </c>
      <c r="B10" t="s">
        <v>1044</v>
      </c>
      <c r="C10" t="s">
        <v>9349</v>
      </c>
      <c r="D10" t="s">
        <v>15212</v>
      </c>
      <c r="F10">
        <v>3255</v>
      </c>
      <c r="G10">
        <v>3045</v>
      </c>
      <c r="H10">
        <v>465</v>
      </c>
      <c r="I10">
        <v>472.5</v>
      </c>
      <c r="J10">
        <v>0</v>
      </c>
      <c r="K10">
        <v>75</v>
      </c>
      <c r="L10">
        <v>0</v>
      </c>
      <c r="M10">
        <v>0</v>
      </c>
      <c r="N10">
        <v>2034.375</v>
      </c>
      <c r="O10">
        <v>1904.625</v>
      </c>
      <c r="P10">
        <v>290.625</v>
      </c>
      <c r="Q10">
        <v>271.875</v>
      </c>
      <c r="R10">
        <v>0</v>
      </c>
      <c r="S10">
        <v>0</v>
      </c>
      <c r="T10">
        <v>0</v>
      </c>
      <c r="U10">
        <v>0</v>
      </c>
      <c r="V10">
        <v>0</v>
      </c>
      <c r="W10">
        <v>0</v>
      </c>
      <c r="X10">
        <v>0</v>
      </c>
      <c r="Y10">
        <v>0</v>
      </c>
      <c r="Z10">
        <v>0.93548387096774188</v>
      </c>
      <c r="AA10">
        <v>1.0161290322580645</v>
      </c>
      <c r="AB10">
        <v>-99</v>
      </c>
      <c r="AC10">
        <v>-99</v>
      </c>
      <c r="AD10">
        <v>0.93622119815668203</v>
      </c>
      <c r="AE10">
        <v>0.93548387096774188</v>
      </c>
      <c r="AF10">
        <v>-99</v>
      </c>
      <c r="AG10">
        <v>-99</v>
      </c>
      <c r="AH10">
        <v>-99</v>
      </c>
      <c r="AI10">
        <v>-99</v>
      </c>
      <c r="AJ10">
        <v>228</v>
      </c>
      <c r="AK10">
        <v>21.70888157894737</v>
      </c>
      <c r="AL10">
        <v>3.2648026315789473</v>
      </c>
      <c r="AM10">
        <v>0.32894736842105265</v>
      </c>
      <c r="AN10">
        <v>0</v>
      </c>
      <c r="AO10">
        <v>0</v>
      </c>
      <c r="AP10">
        <v>0</v>
      </c>
      <c r="AQ10">
        <v>25.30263157894737</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Matthew Back</cp:lastModifiedBy>
  <dcterms:created xsi:type="dcterms:W3CDTF">2020-06-26T03:23:08Z</dcterms:created>
  <dcterms:modified xsi:type="dcterms:W3CDTF">2025-01-16T11:48:36Z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