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LHCH-FS03\Data$\backm\Desktop\"/>
    </mc:Choice>
  </mc:AlternateContent>
  <xr:revisionPtr revIDLastSave="0" documentId="8_{B32A34C2-E2E9-4C7D-89DF-34DDFFCA8D07}"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20" yWindow="-120" windowWidth="29040" windowHeight="1584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74" i="1" a="1"/>
  <c r="D40" i="1" a="1"/>
  <c r="D92" i="1" a="1"/>
  <c r="J15" i="1"/>
  <c r="D215" i="1" a="1"/>
  <c r="I15" i="1"/>
  <c r="D184" i="1" a="1"/>
  <c r="D98" i="1" a="1"/>
  <c r="D170" i="1" a="1"/>
  <c r="S15" i="1"/>
  <c r="D196" i="1" a="1"/>
  <c r="D21" i="1" a="1"/>
  <c r="D83" i="1" a="1"/>
  <c r="D145" i="1" a="1"/>
  <c r="D121" i="1" a="1"/>
  <c r="D16" i="1" a="1"/>
  <c r="D58" i="1" a="1"/>
  <c r="D183" i="1" a="1"/>
  <c r="D188" i="1" a="1"/>
  <c r="D59" i="1" a="1"/>
  <c r="D94" i="1" a="1"/>
  <c r="D51" i="1" a="1"/>
  <c r="D73" i="1" a="1"/>
  <c r="D48" i="1" a="1"/>
  <c r="D50" i="1" a="1"/>
  <c r="D144" i="1" a="1"/>
  <c r="D112" i="1" a="1"/>
  <c r="D55" i="1" a="1"/>
  <c r="D18" i="1" a="1"/>
  <c r="D61" i="1" a="1"/>
  <c r="D97" i="1" a="1"/>
  <c r="D122" i="1" a="1"/>
  <c r="D70" i="1" a="1"/>
  <c r="D213" i="1" a="1"/>
  <c r="D81" i="1" a="1"/>
  <c r="D82" i="1" a="1"/>
  <c r="D79" i="1" a="1"/>
  <c r="D84" i="1" a="1"/>
  <c r="D208" i="1" a="1"/>
  <c r="D69" i="1" a="1"/>
  <c r="AC15" i="1"/>
  <c r="D31" i="1" a="1"/>
  <c r="D100" i="1" a="1"/>
  <c r="D168" i="1" a="1"/>
  <c r="D53" i="1" a="1"/>
  <c r="D140" i="1" a="1"/>
  <c r="D155" i="1" a="1"/>
  <c r="D134" i="1" a="1"/>
  <c r="D43" i="1" a="1"/>
  <c r="D206" i="1" a="1"/>
  <c r="D186" i="1" a="1"/>
  <c r="D177" i="1" a="1"/>
  <c r="D127" i="1" a="1"/>
  <c r="D38" i="1" a="1"/>
  <c r="D191" i="1" a="1"/>
  <c r="X15" i="1"/>
  <c r="D167" i="1" a="1"/>
  <c r="D52" i="1" a="1"/>
  <c r="D109" i="1" a="1"/>
  <c r="T15" i="1"/>
  <c r="D149" i="1" a="1"/>
  <c r="D212" i="1" a="1"/>
  <c r="D88" i="1" a="1"/>
  <c r="D153" i="1" a="1"/>
  <c r="D44" i="1" a="1"/>
  <c r="D160" i="1" a="1"/>
  <c r="D205" i="1" a="1"/>
  <c r="D195" i="1" a="1"/>
  <c r="D62" i="1" a="1"/>
  <c r="D142" i="1" a="1"/>
  <c r="Z15" i="1"/>
  <c r="D29" i="1" a="1"/>
  <c r="D20" i="1" a="1"/>
  <c r="D173" i="1" a="1"/>
  <c r="D201" i="1" a="1"/>
  <c r="D28" i="1" a="1"/>
  <c r="D190" i="1" a="1"/>
  <c r="U15" i="1"/>
  <c r="D143" i="1" a="1"/>
  <c r="D214" i="1" a="1"/>
  <c r="D154" i="1" a="1"/>
  <c r="Q15" i="1"/>
  <c r="D102" i="1" a="1"/>
  <c r="D187" i="1" a="1"/>
  <c r="D120" i="1" a="1"/>
  <c r="D123" i="1" a="1"/>
  <c r="D130" i="1" a="1"/>
  <c r="D171" i="1" a="1"/>
  <c r="D42" i="1" a="1"/>
  <c r="D176" i="1" a="1"/>
  <c r="D194" i="1" a="1"/>
  <c r="D39" i="1" a="1"/>
  <c r="D75" i="1" a="1"/>
  <c r="D91" i="1" a="1"/>
  <c r="D103" i="1" a="1"/>
  <c r="D65" i="1" a="1"/>
  <c r="D22" i="1" a="1"/>
  <c r="D47" i="1" a="1"/>
  <c r="D24" i="1" a="1"/>
  <c r="D209" i="1" a="1"/>
  <c r="D119" i="1" a="1"/>
  <c r="D104" i="1" a="1"/>
  <c r="AA15" i="1"/>
  <c r="D197" i="1" a="1"/>
  <c r="D80" i="1" a="1"/>
  <c r="D66" i="1" a="1"/>
  <c r="D107" i="1" a="1"/>
  <c r="D139" i="1" a="1"/>
  <c r="D163" i="1" a="1"/>
  <c r="D135" i="1" a="1"/>
  <c r="D178" i="1" a="1"/>
  <c r="V15" i="1"/>
  <c r="D57" i="1" a="1"/>
  <c r="W15" i="1"/>
  <c r="D56" i="1" a="1"/>
  <c r="D30" i="1" a="1"/>
  <c r="D192" i="1" a="1"/>
  <c r="D131" i="1" a="1"/>
  <c r="D126" i="1" a="1"/>
  <c r="D63" i="1" a="1"/>
  <c r="D138" i="1" a="1"/>
  <c r="D25" i="1" a="1"/>
  <c r="D169" i="1" a="1"/>
  <c r="D34" i="1" a="1"/>
  <c r="D117" i="1" a="1"/>
  <c r="Y15" i="1"/>
  <c r="D156" i="1" a="1"/>
  <c r="D93" i="1" a="1"/>
  <c r="P15" i="1"/>
  <c r="AB15" i="1"/>
  <c r="D54" i="1" a="1"/>
  <c r="D210" i="1" a="1"/>
  <c r="R15" i="1"/>
  <c r="D46" i="1" a="1"/>
  <c r="D132" i="1" a="1"/>
  <c r="M15" i="1"/>
  <c r="D74" i="1" a="1"/>
  <c r="D211" i="1" a="1"/>
  <c r="L15" i="1"/>
  <c r="D162" i="1" a="1"/>
  <c r="D71" i="1" a="1"/>
  <c r="D125" i="1" a="1"/>
  <c r="D150" i="1" a="1"/>
  <c r="D101" i="1" a="1"/>
  <c r="D111" i="1" a="1"/>
  <c r="D36" i="1" a="1"/>
  <c r="D198" i="1" a="1"/>
  <c r="D106" i="1" a="1"/>
  <c r="D165" i="1" a="1"/>
  <c r="D152" i="1" a="1"/>
  <c r="D89" i="1" a="1"/>
  <c r="D207" i="1" a="1"/>
  <c r="D204" i="1" a="1"/>
  <c r="D72" i="1" a="1"/>
  <c r="D68" i="1" a="1"/>
  <c r="D148" i="1" a="1"/>
  <c r="D113" i="1" a="1"/>
  <c r="D137" i="1" a="1"/>
  <c r="D33" i="1" a="1"/>
  <c r="D17" i="1" a="1"/>
  <c r="D202" i="1" a="1"/>
  <c r="K15" i="1"/>
  <c r="D60" i="1" a="1"/>
  <c r="D128" i="1" a="1"/>
  <c r="D182" i="1" a="1"/>
  <c r="D23" i="1" a="1"/>
  <c r="D161" i="1" a="1"/>
  <c r="D179" i="1" a="1"/>
  <c r="D158" i="1" a="1"/>
  <c r="D189" i="1" a="1"/>
  <c r="D37" i="1" a="1"/>
  <c r="D85" i="1" a="1"/>
  <c r="D49" i="1" a="1"/>
  <c r="D108" i="1" a="1"/>
  <c r="D203" i="1" a="1"/>
  <c r="D118" i="1" a="1"/>
  <c r="D180" i="1" a="1"/>
  <c r="D96" i="1" a="1"/>
  <c r="D99" i="1" a="1"/>
  <c r="D164" i="1" a="1"/>
  <c r="D76" i="1" a="1"/>
  <c r="D35" i="1" a="1"/>
  <c r="D87" i="1" a="1"/>
  <c r="D129" i="1" a="1"/>
  <c r="D19" i="1" a="1"/>
  <c r="D64" i="1" a="1"/>
  <c r="D199" i="1" a="1"/>
  <c r="D147" i="1" a="1"/>
  <c r="D151" i="1" a="1"/>
  <c r="D90" i="1" a="1"/>
  <c r="D166" i="1" a="1"/>
  <c r="N15" i="1"/>
  <c r="D78" i="1" a="1"/>
  <c r="D115" i="1" a="1"/>
  <c r="D200" i="1" a="1"/>
  <c r="D172" i="1" a="1"/>
  <c r="D95" i="1" a="1"/>
  <c r="D27" i="1" a="1"/>
  <c r="D193" i="1" a="1"/>
  <c r="D116" i="1" a="1"/>
  <c r="D114" i="1" a="1"/>
  <c r="D136" i="1" a="1"/>
  <c r="D175" i="1" a="1"/>
  <c r="D124" i="1" a="1"/>
  <c r="D32" i="1" a="1"/>
  <c r="D67" i="1" a="1"/>
  <c r="D185" i="1" a="1"/>
  <c r="D146" i="1" a="1"/>
  <c r="D77" i="1" a="1"/>
  <c r="D41" i="1" a="1"/>
  <c r="D86" i="1" a="1"/>
  <c r="D45" i="1" a="1"/>
  <c r="D110" i="1" a="1"/>
  <c r="D141" i="1" a="1"/>
  <c r="D26" i="1" a="1"/>
  <c r="D181" i="1" a="1"/>
  <c r="D105" i="1" a="1"/>
  <c r="D159" i="1" a="1"/>
  <c r="O15" i="1"/>
  <c r="D157" i="1" a="1"/>
  <c r="D133"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13" i="1" a="1"/>
  <c r="A178" i="1" a="1"/>
  <c r="A109" i="1" a="1"/>
  <c r="A35" i="1" a="1"/>
  <c r="A128" i="1" a="1"/>
  <c r="A141" i="1" a="1"/>
  <c r="A194" i="1" a="1"/>
  <c r="A131" i="1" a="1"/>
  <c r="A142" i="1" a="1"/>
  <c r="A122" i="1" a="1"/>
  <c r="A162" i="1" a="1"/>
  <c r="A203" i="1" a="1"/>
  <c r="A191" i="1" a="1"/>
  <c r="A138" i="1" a="1"/>
  <c r="A41" i="1" a="1"/>
  <c r="A83" i="1" a="1"/>
  <c r="AO15" i="1"/>
  <c r="A197" i="1" a="1"/>
  <c r="A96" i="1" a="1"/>
  <c r="A186" i="1" a="1"/>
  <c r="A57" i="1" a="1"/>
  <c r="A103" i="1" a="1"/>
  <c r="A89" i="1" a="1"/>
  <c r="AH15" i="1"/>
  <c r="A163" i="1" a="1"/>
  <c r="AP15" i="1"/>
  <c r="A90" i="1" a="1"/>
  <c r="A154" i="1" a="1"/>
  <c r="AS15" i="1"/>
  <c r="A108" i="1" a="1"/>
  <c r="A180" i="1" a="1"/>
  <c r="A49" i="1" a="1"/>
  <c r="A140" i="1" a="1"/>
  <c r="A51" i="1" a="1"/>
  <c r="A116" i="1" a="1"/>
  <c r="A81" i="1" a="1"/>
  <c r="A114" i="1" a="1"/>
  <c r="A80" i="1" a="1"/>
  <c r="A177" i="1" a="1"/>
  <c r="A206" i="1" a="1"/>
  <c r="A74" i="1" a="1"/>
  <c r="A20" i="1" a="1"/>
  <c r="A23" i="1" a="1"/>
  <c r="A59" i="1" a="1"/>
  <c r="A37" i="1" a="1"/>
  <c r="A84" i="1" a="1"/>
  <c r="A164" i="1" a="1"/>
  <c r="A29" i="1" a="1"/>
  <c r="A192" i="1" a="1"/>
  <c r="A139" i="1" a="1"/>
  <c r="A165" i="1" a="1"/>
  <c r="A79" i="1" a="1"/>
  <c r="A98" i="1" a="1"/>
  <c r="A92" i="1" a="1"/>
  <c r="A94" i="1" a="1"/>
  <c r="A160" i="1" a="1"/>
  <c r="A46" i="1" a="1"/>
  <c r="A106" i="1" a="1"/>
  <c r="A173" i="1" a="1"/>
  <c r="A204" i="1" a="1"/>
  <c r="A63" i="1" a="1"/>
  <c r="A170" i="1" a="1"/>
  <c r="A174" i="1" a="1"/>
  <c r="A124" i="1" a="1"/>
  <c r="A55" i="1" a="1"/>
  <c r="A205" i="1" a="1"/>
  <c r="AE15" i="1"/>
  <c r="A30" i="1" a="1"/>
  <c r="A189" i="1" a="1"/>
  <c r="A61" i="1" a="1"/>
  <c r="A18" i="1" a="1"/>
  <c r="A215" i="1" a="1"/>
  <c r="A21" i="1" a="1"/>
  <c r="A202" i="1" a="1"/>
  <c r="A19" i="1" a="1"/>
  <c r="A121" i="1" a="1"/>
  <c r="A22" i="1" a="1"/>
  <c r="A123" i="1" a="1"/>
  <c r="A58" i="1" a="1"/>
  <c r="A117" i="1" a="1"/>
  <c r="A201" i="1" a="1"/>
  <c r="A157" i="1" a="1"/>
  <c r="A44" i="1" a="1"/>
  <c r="A136" i="1" a="1"/>
  <c r="A119" i="1" a="1"/>
  <c r="A148" i="1" a="1"/>
  <c r="A185" i="1" a="1"/>
  <c r="A129" i="1" a="1"/>
  <c r="A82" i="1" a="1"/>
  <c r="A38" i="1" a="1"/>
  <c r="A67" i="1" a="1"/>
  <c r="A193" i="1" a="1"/>
  <c r="A182" i="1" a="1"/>
  <c r="A130" i="1" a="1"/>
  <c r="A65" i="1" a="1"/>
  <c r="A48" i="1" a="1"/>
  <c r="A115" i="1" a="1"/>
  <c r="A28" i="1" a="1"/>
  <c r="A151" i="1" a="1"/>
  <c r="A118" i="1" a="1"/>
  <c r="A32" i="1" a="1"/>
  <c r="A152" i="1" a="1"/>
  <c r="A71" i="1" a="1"/>
  <c r="A112" i="1" a="1"/>
  <c r="A78" i="1" a="1"/>
  <c r="A120" i="1" a="1"/>
  <c r="A60" i="1" a="1"/>
  <c r="AG15" i="1"/>
  <c r="A69" i="1" a="1"/>
  <c r="AQ15" i="1"/>
  <c r="A68" i="1" a="1"/>
  <c r="A27" i="1" a="1"/>
  <c r="AD15" i="1"/>
  <c r="A176" i="1" a="1"/>
  <c r="A50" i="1" a="1"/>
  <c r="A213" i="1" a="1"/>
  <c r="A86" i="1" a="1"/>
  <c r="A45" i="1" a="1"/>
  <c r="A181" i="1" a="1"/>
  <c r="A183" i="1" a="1"/>
  <c r="A190" i="1" a="1"/>
  <c r="A143" i="1" a="1"/>
  <c r="A36" i="1" a="1"/>
  <c r="A66" i="1" a="1"/>
  <c r="A24" i="1" a="1"/>
  <c r="A207" i="1" a="1"/>
  <c r="A212" i="1" a="1"/>
  <c r="A149" i="1" a="1"/>
  <c r="A156" i="1" a="1"/>
  <c r="A85" i="1" a="1"/>
  <c r="A133" i="1" a="1"/>
  <c r="A73" i="1" a="1"/>
  <c r="A40" i="1" a="1"/>
  <c r="A87" i="1" a="1"/>
  <c r="A147" i="1" a="1"/>
  <c r="A64" i="1" a="1"/>
  <c r="A25" i="1" a="1"/>
  <c r="A77" i="1" a="1"/>
  <c r="A16" i="1" a="1"/>
  <c r="A76" i="1" a="1"/>
  <c r="A196" i="1" a="1"/>
  <c r="A150" i="1" a="1"/>
  <c r="A72" i="1" a="1"/>
  <c r="A53" i="1" a="1"/>
  <c r="A161" i="1" a="1"/>
  <c r="A34" i="1" a="1"/>
  <c r="A111" i="1" a="1"/>
  <c r="A195" i="1" a="1"/>
  <c r="A208" i="1" a="1"/>
  <c r="A167" i="1" a="1"/>
  <c r="A75" i="1" a="1"/>
  <c r="A145" i="1" a="1"/>
  <c r="A144" i="1" a="1"/>
  <c r="A137" i="1" a="1"/>
  <c r="A184" i="1" a="1"/>
  <c r="A70" i="1" a="1"/>
  <c r="A26" i="1" a="1"/>
  <c r="A159" i="1" a="1"/>
  <c r="AI15" i="1"/>
  <c r="A166" i="1" a="1"/>
  <c r="A135" i="1" a="1"/>
  <c r="A210" i="1" a="1"/>
  <c r="A31" i="1" a="1"/>
  <c r="A168" i="1" a="1"/>
  <c r="A153" i="1" a="1"/>
  <c r="A104" i="1" a="1"/>
  <c r="A54" i="1" a="1"/>
  <c r="A209" i="1" a="1"/>
  <c r="A187" i="1" a="1"/>
  <c r="A110" i="1" a="1"/>
  <c r="A52" i="1" a="1"/>
  <c r="A179" i="1" a="1"/>
  <c r="A62" i="1" a="1"/>
  <c r="A97" i="1" a="1"/>
  <c r="A107" i="1" a="1"/>
  <c r="A200" i="1" a="1"/>
  <c r="A188" i="1" a="1"/>
  <c r="A88" i="1" a="1"/>
  <c r="AR15" i="1"/>
  <c r="A101" i="1" a="1"/>
  <c r="A91" i="1" a="1"/>
  <c r="A146" i="1" a="1"/>
  <c r="A175" i="1" a="1"/>
  <c r="A17" i="1" a="1"/>
  <c r="A102" i="1" a="1"/>
  <c r="AL15" i="1"/>
  <c r="A171" i="1" a="1"/>
  <c r="A169" i="1" a="1"/>
  <c r="A125" i="1" a="1"/>
  <c r="A99" i="1" a="1"/>
  <c r="A127" i="1" a="1"/>
  <c r="A126" i="1" a="1"/>
  <c r="A105" i="1" a="1"/>
  <c r="A95" i="1" a="1"/>
  <c r="AM15" i="1"/>
  <c r="A155" i="1" a="1"/>
  <c r="A100" i="1" a="1"/>
  <c r="A93" i="1" a="1"/>
  <c r="A33" i="1" a="1"/>
  <c r="AK15" i="1"/>
  <c r="AF15" i="1"/>
  <c r="AT15" i="1"/>
  <c r="A158" i="1" a="1"/>
  <c r="A42" i="1" a="1"/>
  <c r="A56" i="1" a="1"/>
  <c r="A134" i="1" a="1"/>
  <c r="A172" i="1" a="1"/>
  <c r="A132" i="1" a="1"/>
  <c r="A47" i="1" a="1"/>
  <c r="A43" i="1" a="1"/>
  <c r="AN15" i="1"/>
  <c r="A214" i="1" a="1"/>
  <c r="A199" i="1" a="1"/>
  <c r="A39" i="1" a="1"/>
  <c r="A211" i="1" a="1"/>
  <c r="A198"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73" i="8" a="1"/>
  <c r="E13" i="8" a="1"/>
  <c r="E152" i="8" a="1"/>
  <c r="E96" i="8" a="1"/>
  <c r="E76" i="8" a="1"/>
  <c r="E80" i="8" a="1"/>
  <c r="E39" i="8" a="1"/>
  <c r="E164" i="8" a="1"/>
  <c r="E168" i="8" a="1"/>
  <c r="E109" i="8" a="1"/>
  <c r="E104" i="8" a="1"/>
  <c r="E12" i="8" a="1"/>
  <c r="E17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65" i="8" a="1"/>
  <c r="E40" i="8" a="1"/>
  <c r="E108" i="8" a="1"/>
  <c r="E166" i="8" a="1"/>
  <c r="E112" i="8" a="1"/>
  <c r="E78" i="8" a="1"/>
  <c r="E16" i="8" a="1"/>
  <c r="E57" i="8" a="1"/>
  <c r="E193" i="8" a="1"/>
  <c r="E134" i="8" a="1"/>
  <c r="E194" i="8" a="1"/>
  <c r="E60" i="8" a="1"/>
  <c r="E23" i="8" a="1"/>
  <c r="E47" i="8" a="1"/>
  <c r="E74" i="8" a="1"/>
  <c r="E203" i="8" a="1"/>
  <c r="E30" i="8" a="1"/>
  <c r="E95" i="8" a="1"/>
  <c r="E181" i="8" a="1"/>
  <c r="E124" i="8" a="1"/>
  <c r="E48" i="8" a="1"/>
  <c r="E136" i="8" a="1"/>
  <c r="E121" i="8" a="1"/>
  <c r="E111" i="8" a="1"/>
  <c r="E163" i="8" a="1"/>
  <c r="E199" i="8" a="1"/>
  <c r="E55" i="8" a="1"/>
  <c r="E169" i="8" a="1"/>
  <c r="E178" i="8" a="1"/>
  <c r="E9" i="8" a="1"/>
  <c r="E173" i="8" a="1"/>
  <c r="E130" i="8" a="1"/>
  <c r="E120" i="8" a="1"/>
  <c r="E41" i="8" a="1"/>
  <c r="E82" i="8" a="1"/>
  <c r="E113" i="8" a="1"/>
  <c r="E200" i="8" a="1"/>
  <c r="E192" i="8" a="1"/>
  <c r="E141" i="8" a="1"/>
  <c r="E132" i="8" a="1"/>
  <c r="E125" i="8" a="1"/>
  <c r="E153" i="8" a="1"/>
  <c r="E140" i="8" a="1"/>
  <c r="E10" i="8" a="1"/>
  <c r="E174" i="8" a="1"/>
  <c r="E15" i="8" a="1"/>
  <c r="E123" i="8" a="1"/>
  <c r="E171" i="8" a="1"/>
  <c r="E70" i="8" a="1"/>
  <c r="E148" i="8" a="1"/>
  <c r="E160" i="8" a="1"/>
  <c r="E77" i="8" a="1"/>
  <c r="E177" i="8" a="1"/>
  <c r="E97" i="8" a="1"/>
  <c r="E142" i="8" a="1"/>
  <c r="E197" i="8" a="1"/>
  <c r="E36" i="8" a="1"/>
  <c r="E167" i="8" a="1"/>
  <c r="E114" i="8" a="1"/>
  <c r="E131" i="8" a="1"/>
  <c r="E159" i="8" a="1"/>
  <c r="E25" i="8" a="1"/>
  <c r="E94" i="8" a="1"/>
  <c r="E182" i="8" a="1"/>
  <c r="E107" i="8" a="1"/>
  <c r="E102" i="8" a="1"/>
  <c r="E101" i="8" a="1"/>
  <c r="E172" i="8" a="1"/>
  <c r="E143" i="8" a="1"/>
  <c r="E26" i="8" a="1"/>
  <c r="E33" i="8" a="1"/>
  <c r="E32" i="8" a="1"/>
  <c r="E198" i="8" a="1"/>
  <c r="E31" i="8" a="1"/>
  <c r="E99" i="8" a="1"/>
  <c r="E24" i="8" a="1"/>
  <c r="E201" i="8" a="1"/>
  <c r="E161" i="8" a="1"/>
  <c r="E27" i="8" a="1"/>
  <c r="E110" i="8" a="1"/>
  <c r="E42" i="8" a="1"/>
  <c r="E61" i="8" a="1"/>
  <c r="E58" i="8" a="1"/>
  <c r="E17" i="8" a="1"/>
  <c r="E19" i="8" a="1"/>
  <c r="E8" i="8" a="1"/>
  <c r="E117" i="8" a="1"/>
  <c r="E103" i="8" a="1"/>
  <c r="E88" i="8" a="1"/>
  <c r="E196" i="8" a="1"/>
  <c r="E54" i="8" a="1"/>
  <c r="E50" i="8" a="1"/>
  <c r="E126" i="8" a="1"/>
  <c r="E195" i="8" a="1"/>
  <c r="E139" i="8" a="1"/>
  <c r="E69" i="8" a="1"/>
  <c r="E51" i="8" a="1"/>
  <c r="E29" i="8" a="1"/>
  <c r="E154" i="8" a="1"/>
  <c r="E127" i="8" a="1"/>
  <c r="E128" i="8" a="1"/>
  <c r="E85" i="8" a="1"/>
  <c r="E72" i="8" a="1"/>
  <c r="E144" i="8" a="1"/>
  <c r="E188" i="8" a="1"/>
  <c r="E186" i="8" a="1"/>
  <c r="E185" i="8" a="1"/>
  <c r="E157" i="8" a="1"/>
  <c r="E52" i="8" a="1"/>
  <c r="E138" i="8" a="1"/>
  <c r="E146" i="8" a="1"/>
  <c r="E20" i="8" a="1"/>
  <c r="E105" i="8" a="1"/>
  <c r="E180" i="8" a="1"/>
  <c r="E115" i="8" a="1"/>
  <c r="E56" i="8" a="1"/>
  <c r="E187" i="8" a="1"/>
  <c r="E22" i="8" a="1"/>
  <c r="E162" i="8" a="1"/>
  <c r="E92" i="8" a="1"/>
  <c r="E28" i="8" a="1"/>
  <c r="E129" i="8" a="1"/>
  <c r="E43" i="8" a="1"/>
  <c r="E158" i="8" a="1"/>
  <c r="E151" i="8" a="1"/>
  <c r="E170" i="8" a="1"/>
  <c r="E53" i="8" a="1"/>
  <c r="E67" i="8" a="1"/>
  <c r="E81" i="8" a="1"/>
  <c r="E87" i="8" a="1"/>
  <c r="E7" i="8" a="1"/>
  <c r="E84" i="8" a="1"/>
  <c r="E63" i="8" a="1"/>
  <c r="E190" i="8" a="1"/>
  <c r="E205" i="8" a="1"/>
  <c r="E38" i="8" a="1"/>
  <c r="E18" i="8" a="1"/>
  <c r="E62" i="8" a="1"/>
  <c r="E150" i="8" a="1"/>
  <c r="E184" i="8" a="1"/>
  <c r="E90" i="8" a="1"/>
  <c r="E189" i="8" a="1"/>
  <c r="E98" i="8" a="1"/>
  <c r="E79" i="8" a="1"/>
  <c r="E119" i="8" a="1"/>
  <c r="E179" i="8" a="1"/>
  <c r="E34" i="8" a="1"/>
  <c r="E14" i="8" a="1"/>
  <c r="E133" i="8" a="1"/>
  <c r="E91" i="8" a="1"/>
  <c r="E106" i="8" a="1"/>
  <c r="E156" i="8" a="1"/>
  <c r="E64" i="8" a="1"/>
  <c r="E49" i="8" a="1"/>
  <c r="E100" i="8" a="1"/>
  <c r="E59" i="8" a="1"/>
  <c r="E135" i="8" a="1"/>
  <c r="E155" i="8" a="1"/>
  <c r="E46" i="8" a="1"/>
  <c r="E122" i="8" a="1"/>
  <c r="E183" i="8" a="1"/>
  <c r="E93" i="8" a="1"/>
  <c r="E149" i="8" a="1"/>
  <c r="E37" i="8" a="1"/>
  <c r="E21" i="8" a="1"/>
  <c r="E45" i="8" a="1"/>
  <c r="E68" i="8" a="1"/>
  <c r="E147" i="8" a="1"/>
  <c r="E175" i="8" a="1"/>
  <c r="E204" i="8" a="1"/>
  <c r="E202" i="8" a="1"/>
  <c r="E116" i="8" a="1"/>
  <c r="E86" i="8" a="1"/>
  <c r="E137" i="8" a="1"/>
  <c r="E71" i="8" a="1"/>
  <c r="E191" i="8" a="1"/>
  <c r="E118" i="8" a="1"/>
  <c r="E11" i="8" a="1"/>
  <c r="E75" i="8" a="1"/>
  <c r="E145" i="8" a="1"/>
  <c r="E35" i="8" a="1"/>
  <c r="E89" i="8" a="1"/>
  <c r="E66" i="8" a="1"/>
  <c r="E83" i="8" a="1"/>
  <c r="E44" i="8" a="1"/>
  <c r="E165"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<sst xmlns="http://schemas.openxmlformats.org/spreadsheetml/2006/main" count="45381" uniqueCount="16367">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</sst>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7">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protection locked="0"/>
    </xf>
    <xf numFmtId="4" fontId="0" fillId="0" borderId="0" xfId="0" applyNumberFormat="1" applyProtection="1">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 x14ac:dyDescent="0.2"/>
  <cols>
    <col min="3" max="3" width="9.88671875" bestFit="1" customWidth="1"/>
    <col min="4" max="4" width="13.2187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RBQ</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21875" hidden="1" customWidth="1"/>
    <col min="23" max="23" width="47.88671875" hidden="1" customWidth="1"/>
    <col min="24" max="16384" width="8.886718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1" t="s">
        <v>0</v>
      </c>
      <c r="E2" s="91"/>
      <c r="F2" s="91"/>
      <c r="G2" s="91"/>
      <c r="H2" s="91"/>
    </row>
    <row r="3" spans="1:24" ht="15" customHeight="1" x14ac:dyDescent="0.2">
      <c r="D3" s="91"/>
      <c r="E3" s="91"/>
      <c r="F3" s="91"/>
      <c r="G3" s="91"/>
      <c r="H3" s="91"/>
    </row>
    <row r="4" spans="1:24" ht="57.75" customHeight="1" x14ac:dyDescent="0.2">
      <c r="D4" s="92" t="s">
        <v>42</v>
      </c>
      <c r="E4" s="92"/>
      <c r="F4" s="92"/>
      <c r="G4" s="92"/>
      <c r="H4" s="92"/>
      <c r="I4" s="23"/>
      <c r="J4" s="23"/>
    </row>
    <row r="6" spans="1:24" ht="15.75" x14ac:dyDescent="0.2">
      <c r="E6" s="9" t="s">
        <v>223</v>
      </c>
      <c r="F6" s="89" t="str">
        <f>VLOOKUP(OrgCodeSelection,Orgs,2,FALSE)</f>
        <v>Liverpool Heart And Chest NHS Foundation Trust</v>
      </c>
      <c r="G6" s="90"/>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93" t="s">
        <v>16350</v>
      </c>
      <c r="E15" s="93"/>
      <c r="F15" s="93"/>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algorithmName="SHA-512" hashValue="K5UMhLJsrcgB/+medU0Z0rgyphyLv3lNxGNJ98hXiBHG3buojLuzR84FqrkPYxEcsN7d30Kz8bfsxBFv0eRwUA==" saltValue="olE8475XU/Lv5LzcC/5/e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AA8" zoomScale="75" zoomScaleNormal="75" workbookViewId="0">
      <selection activeCell="AA27" sqref="AA27"/>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2187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7" t="s">
        <v>0</v>
      </c>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row>
    <row r="3" spans="1:47" ht="33" customHeight="1" x14ac:dyDescent="0.2">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RBQ</v>
      </c>
      <c r="F5" s="98" t="str">
        <f>IF(ISBLANK(OrgNameSelection),"",OrgNameSelection)</f>
        <v>Liverpool Heart And Chest NHS Foundation Trust</v>
      </c>
      <c r="G5" s="98"/>
      <c r="H5" s="98"/>
      <c r="I5" s="98"/>
      <c r="J5" s="98"/>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9" t="s">
        <v>2</v>
      </c>
      <c r="G7" s="99"/>
      <c r="H7" s="99"/>
      <c r="I7" s="99"/>
      <c r="J7" s="99"/>
      <c r="K7" s="99"/>
      <c r="L7" s="99"/>
      <c r="M7" s="99"/>
      <c r="N7" s="99"/>
      <c r="O7" s="99"/>
      <c r="P7" s="99"/>
      <c r="Q7" s="99"/>
      <c r="R7" s="99"/>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100" t="s">
        <v>3</v>
      </c>
      <c r="G8" s="100"/>
      <c r="H8" s="100"/>
      <c r="I8" s="100"/>
      <c r="J8" s="100"/>
      <c r="K8" s="100"/>
      <c r="L8" s="100"/>
      <c r="M8" s="100"/>
      <c r="N8" s="100"/>
      <c r="O8" s="100"/>
      <c r="P8" s="100"/>
      <c r="Q8" s="100"/>
      <c r="R8" s="100"/>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101" t="s">
        <v>16029</v>
      </c>
      <c r="G9" s="102"/>
      <c r="H9" s="102"/>
      <c r="I9" s="102"/>
      <c r="J9" s="102"/>
      <c r="K9" s="102"/>
      <c r="L9" s="102"/>
      <c r="M9" s="102"/>
      <c r="N9" s="102"/>
      <c r="O9" s="102"/>
      <c r="P9" s="102"/>
      <c r="Q9" s="102"/>
      <c r="R9" s="103"/>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104"/>
      <c r="E10" s="104"/>
      <c r="F10" s="10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5"/>
      <c r="H10" s="105"/>
      <c r="I10" s="105"/>
      <c r="J10" s="105"/>
      <c r="K10" s="105"/>
      <c r="L10" s="105"/>
      <c r="M10" s="105"/>
      <c r="N10" s="105"/>
      <c r="O10" s="105"/>
      <c r="P10" s="105"/>
      <c r="Q10" s="105"/>
      <c r="R10" s="105"/>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13"/>
      <c r="E11" s="113"/>
      <c r="F11" s="48" t="s">
        <v>4</v>
      </c>
      <c r="G11" s="36"/>
      <c r="H11" s="36"/>
      <c r="I11" s="114" t="s">
        <v>5</v>
      </c>
      <c r="J11" s="115"/>
      <c r="K11" s="115"/>
      <c r="L11" s="115"/>
      <c r="M11" s="115"/>
      <c r="N11" s="115"/>
      <c r="O11" s="115"/>
      <c r="P11" s="116"/>
      <c r="Q11" s="114" t="s">
        <v>6</v>
      </c>
      <c r="R11" s="115"/>
      <c r="S11" s="115"/>
      <c r="T11" s="115"/>
      <c r="U11" s="115"/>
      <c r="V11" s="115"/>
      <c r="W11" s="115"/>
      <c r="X11" s="116"/>
      <c r="Y11" s="114" t="s">
        <v>7</v>
      </c>
      <c r="Z11" s="117"/>
      <c r="AA11" s="117"/>
      <c r="AB11" s="118"/>
      <c r="AC11" s="119" t="s">
        <v>8</v>
      </c>
      <c r="AD11" s="119"/>
      <c r="AE11" s="119"/>
      <c r="AF11" s="119"/>
      <c r="AG11" s="119"/>
      <c r="AH11" s="119"/>
      <c r="AI11" s="119"/>
      <c r="AJ11" s="119"/>
      <c r="AK11" s="94" t="s">
        <v>5</v>
      </c>
      <c r="AL11" s="95"/>
      <c r="AM11" s="95"/>
      <c r="AN11" s="96"/>
      <c r="AO11" s="94" t="s">
        <v>6</v>
      </c>
      <c r="AP11" s="95"/>
      <c r="AQ11" s="95"/>
      <c r="AR11" s="96"/>
      <c r="AS11" s="107" t="s">
        <v>7</v>
      </c>
      <c r="AT11" s="108"/>
      <c r="AU11" s="49"/>
    </row>
    <row r="12" spans="1:47" ht="46.5" customHeight="1" x14ac:dyDescent="0.2">
      <c r="D12" s="94" t="s">
        <v>9</v>
      </c>
      <c r="E12" s="96"/>
      <c r="F12" s="109" t="s">
        <v>10</v>
      </c>
      <c r="G12" s="111" t="s">
        <v>16292</v>
      </c>
      <c r="H12" s="112"/>
      <c r="I12" s="106" t="s">
        <v>11</v>
      </c>
      <c r="J12" s="106"/>
      <c r="K12" s="106" t="s">
        <v>12</v>
      </c>
      <c r="L12" s="106"/>
      <c r="M12" s="94" t="s">
        <v>13</v>
      </c>
      <c r="N12" s="96"/>
      <c r="O12" s="94" t="s">
        <v>14</v>
      </c>
      <c r="P12" s="96"/>
      <c r="Q12" s="106" t="s">
        <v>11</v>
      </c>
      <c r="R12" s="106"/>
      <c r="S12" s="106" t="s">
        <v>12</v>
      </c>
      <c r="T12" s="106"/>
      <c r="U12" s="94" t="s">
        <v>13</v>
      </c>
      <c r="V12" s="96"/>
      <c r="W12" s="94" t="s">
        <v>14</v>
      </c>
      <c r="X12" s="96"/>
      <c r="Y12" s="94" t="s">
        <v>15</v>
      </c>
      <c r="Z12" s="118"/>
      <c r="AA12" s="94" t="s">
        <v>16</v>
      </c>
      <c r="AB12" s="118"/>
      <c r="AC12" s="106" t="s">
        <v>17</v>
      </c>
      <c r="AD12" s="120" t="s">
        <v>11</v>
      </c>
      <c r="AE12" s="120" t="s">
        <v>18</v>
      </c>
      <c r="AF12" s="120" t="s">
        <v>13</v>
      </c>
      <c r="AG12" s="120" t="s">
        <v>14</v>
      </c>
      <c r="AH12" s="120" t="s">
        <v>15</v>
      </c>
      <c r="AI12" s="120" t="s">
        <v>16</v>
      </c>
      <c r="AJ12" s="120" t="s">
        <v>19</v>
      </c>
      <c r="AK12" s="106" t="s">
        <v>20</v>
      </c>
      <c r="AL12" s="106" t="s">
        <v>21</v>
      </c>
      <c r="AM12" s="120" t="s">
        <v>22</v>
      </c>
      <c r="AN12" s="120" t="s">
        <v>23</v>
      </c>
      <c r="AO12" s="106" t="s">
        <v>20</v>
      </c>
      <c r="AP12" s="106" t="s">
        <v>21</v>
      </c>
      <c r="AQ12" s="120" t="s">
        <v>22</v>
      </c>
      <c r="AR12" s="120" t="s">
        <v>23</v>
      </c>
      <c r="AS12" s="120" t="s">
        <v>24</v>
      </c>
      <c r="AT12" s="120" t="s">
        <v>25</v>
      </c>
    </row>
    <row r="13" spans="1:47" ht="199.5" customHeight="1" x14ac:dyDescent="0.2">
      <c r="A13" s="32" t="s">
        <v>38</v>
      </c>
      <c r="D13" s="50" t="s">
        <v>26</v>
      </c>
      <c r="E13" s="51" t="s">
        <v>27</v>
      </c>
      <c r="F13" s="110"/>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6"/>
      <c r="AD13" s="121"/>
      <c r="AE13" s="121"/>
      <c r="AF13" s="121"/>
      <c r="AG13" s="121"/>
      <c r="AH13" s="122"/>
      <c r="AI13" s="121"/>
      <c r="AJ13" s="121"/>
      <c r="AK13" s="106"/>
      <c r="AL13" s="106"/>
      <c r="AM13" s="121"/>
      <c r="AN13" s="121"/>
      <c r="AO13" s="106"/>
      <c r="AP13" s="106"/>
      <c r="AQ13" s="121"/>
      <c r="AR13" s="121"/>
      <c r="AS13" s="123"/>
      <c r="AT13" s="123"/>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25477.5</v>
      </c>
      <c r="J15" s="56">
        <f ca="1">SUM(INDIRECT("J16:J215"))</f>
        <v>22440</v>
      </c>
      <c r="K15" s="56">
        <f ca="1">SUM(INDIRECT("K16:K215"))</f>
        <v>9855</v>
      </c>
      <c r="L15" s="56">
        <f ca="1">SUM(INDIRECT("L16:L215"))</f>
        <v>9592.5</v>
      </c>
      <c r="M15" s="56">
        <f ca="1">SUM(INDIRECT("M16:M215"))</f>
        <v>465</v>
      </c>
      <c r="N15" s="56">
        <f ca="1">SUM(INDIRECT("N16:N215"))</f>
        <v>217.5</v>
      </c>
      <c r="O15" s="56">
        <f ca="1">SUM(INDIRECT("O16:O215"))</f>
        <v>1162.5</v>
      </c>
      <c r="P15" s="56">
        <f ca="1">SUM(INDIRECT("P16:P215"))</f>
        <v>712.5</v>
      </c>
      <c r="Q15" s="56">
        <f ca="1">SUM(INDIRECT("Q16:Q215"))</f>
        <v>15840.369999999999</v>
      </c>
      <c r="R15" s="56">
        <f ca="1">SUM(INDIRECT("R16:R215"))</f>
        <v>14302.875</v>
      </c>
      <c r="S15" s="56">
        <f ca="1">SUM(INDIRECT("S16:S215"))</f>
        <v>5540.5450000000001</v>
      </c>
      <c r="T15" s="56">
        <f ca="1">SUM(INDIRECT("T16:T215"))</f>
        <v>5094.0150000000003</v>
      </c>
      <c r="U15" s="56">
        <f ca="1">SUM(INDIRECT("U16:U215"))</f>
        <v>0</v>
      </c>
      <c r="V15" s="56">
        <f ca="1">SUM(INDIRECT("V16:V215"))</f>
        <v>0</v>
      </c>
      <c r="W15" s="56">
        <f ca="1">SUM(INDIRECT("W16:W215"))</f>
        <v>0</v>
      </c>
      <c r="X15" s="56">
        <f ca="1">SUM(INDIRECT("X16:X215"))</f>
        <v>187.5</v>
      </c>
      <c r="Y15" s="56">
        <f ca="1">SUM(INDIRECT("Y16:Y215"))</f>
        <v>0</v>
      </c>
      <c r="Z15" s="56">
        <f ca="1">SUM(INDIRECT("Z16:Z215"))</f>
        <v>0</v>
      </c>
      <c r="AA15" s="56">
        <f ca="1">SUM(INDIRECT("AA16:AA215"))</f>
        <v>0</v>
      </c>
      <c r="AB15" s="56">
        <f ca="1">SUM(INDIRECT("AB16:AB215"))</f>
        <v>0</v>
      </c>
      <c r="AC15" s="56">
        <f ca="1">SUM(INDIRECT("AC16:AC215"))</f>
        <v>3992</v>
      </c>
      <c r="AD15" s="28">
        <f t="shared" ref="AD15" ca="1" si="0">IFERROR(IF(INDIRECT("$AC" &amp;ROW()) ="","",SUM(INDIRECT("J" &amp;ROW()),INDIRECT("R" &amp; ROW()))/INDIRECT("$AC" &amp;ROW())),"-")</f>
        <v>9.2041270040080168</v>
      </c>
      <c r="AE15" s="28">
        <f t="shared" ref="AE15" ca="1" si="1">IFERROR(IF(INDIRECT("$AC"&amp;ROW())="","",SUM(INDIRECT("L"&amp;ROW()),INDIRECT("T"&amp;ROW()))/INDIRECT("$AC"&amp;ROW())),"-")</f>
        <v>3.6789867234468936</v>
      </c>
      <c r="AF15" s="28">
        <f t="shared" ref="AF15" ca="1" si="2">IFERROR(IF(INDIRECT("$AC" &amp;ROW())="","",SUM(INDIRECT("N" &amp;ROW()),INDIRECT("V" &amp;ROW()))/INDIRECT("$AC" &amp;ROW())),"-")</f>
        <v>5.4483967935871742E-2</v>
      </c>
      <c r="AG15" s="28">
        <f t="shared" ref="AG15" ca="1" si="3">IFERROR(IF(INDIRECT("$AC" &amp;ROW())="","",SUM(INDIRECT("P" &amp;ROW()),INDIRECT("X" &amp;ROW()))/INDIRECT("$AC" &amp;ROW())),"-")</f>
        <v>0.22545090180360722</v>
      </c>
      <c r="AH15" s="28">
        <f ca="1">IFERROR(IF(INDIRECT("$AC" &amp;ROW())="","",INDIRECT("Z" &amp;ROW())/INDIRECT("$AC" &amp;ROW())),"-")</f>
        <v>0</v>
      </c>
      <c r="AI15" s="28">
        <f ca="1">IFERROR(IF(INDIRECT("$AC" &amp;ROW())="","",INDIRECT("AB" &amp;ROW())/INDIRECT("$AC" &amp;ROW())),"-")</f>
        <v>0</v>
      </c>
      <c r="AJ15" s="28">
        <f ca="1">IFERROR(IF(AC15="","",SUM(J15,L15,N15,P15,R15,T15,V15,X15,Z15,AB15)/AC15),"-")</f>
        <v>13.163048597194388</v>
      </c>
      <c r="AK15" s="30">
        <f ca="1">IFERROR(IF(INDIRECT("I" &amp;ROW())="","",INDIRECT("J" &amp;ROW())/INDIRECT("I" &amp;ROW())),"-")</f>
        <v>0.88077715631439502</v>
      </c>
      <c r="AL15" s="30">
        <f ca="1">IFERROR(IF(INDIRECT("K" &amp;ROW())="","",INDIRECT("L" &amp;ROW())/INDIRECT("K" &amp;ROW())),"-")</f>
        <v>0.97336377473363778</v>
      </c>
      <c r="AM15" s="31">
        <f t="shared" ref="AM15" ca="1" si="4">IFERROR(IF(INDIRECT("M" &amp;ROW())="","",INDIRECT("N" &amp;ROW())/INDIRECT("M" &amp;ROW())),"-")</f>
        <v>0.46774193548387094</v>
      </c>
      <c r="AN15" s="31">
        <f t="shared" ref="AN15" ca="1" si="5">IFERROR(IF(INDIRECT("O" &amp;ROW())="","",INDIRECT("P" &amp;ROW())/INDIRECT("O" &amp;ROW())),"-")</f>
        <v>0.61290322580645162</v>
      </c>
      <c r="AO15" s="31">
        <f t="shared" ref="AO15" ca="1" si="6">IFERROR(IF(INDIRECT("Q" &amp;ROW())="","",INDIRECT("R" &amp;ROW())/INDIRECT("Q" &amp;ROW())),"-")</f>
        <v>0.90293818894381894</v>
      </c>
      <c r="AP15" s="31">
        <f t="shared" ref="AP15" ca="1" si="7">IFERROR(IF(INDIRECT("S" &amp;ROW())="","",INDIRECT("T" &amp;ROW())/INDIRECT("S" &amp;ROW())),"-")</f>
        <v>0.91940684535546602</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5" x14ac:dyDescent="0.2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2325</v>
      </c>
      <c r="J16" s="3">
        <v>1867.5</v>
      </c>
      <c r="K16" s="3">
        <v>1395</v>
      </c>
      <c r="L16" s="3">
        <v>1522.5</v>
      </c>
      <c r="M16" s="3">
        <v>232.5</v>
      </c>
      <c r="N16" s="3">
        <v>90</v>
      </c>
      <c r="O16" s="3">
        <v>232.5</v>
      </c>
      <c r="P16" s="3">
        <v>112.5</v>
      </c>
      <c r="Q16" s="3">
        <v>871.88</v>
      </c>
      <c r="R16" s="3">
        <v>871.88</v>
      </c>
      <c r="S16" s="3">
        <v>871.88</v>
      </c>
      <c r="T16" s="3">
        <v>871.88</v>
      </c>
      <c r="U16" s="3">
        <v>0</v>
      </c>
      <c r="V16" s="3">
        <v>0</v>
      </c>
      <c r="W16" s="3">
        <v>0</v>
      </c>
      <c r="X16" s="3">
        <v>0</v>
      </c>
      <c r="Y16" s="3"/>
      <c r="Z16" s="3"/>
      <c r="AA16" s="3"/>
      <c r="AB16" s="3"/>
      <c r="AC16" s="3">
        <v>732</v>
      </c>
      <c r="AD16" s="4">
        <f ca="1">IF(A16="","",IFERROR((VLOOKUP(A16,A16:AC216,10,0)+VLOOKUP(A16,A16:AC216,18,0))/VLOOKUP(A16,A16:AC216,29,0),"-"))</f>
        <v>3.7423224043715848</v>
      </c>
      <c r="AE16" s="4">
        <f ca="1">IF(A16="","",IFERROR((VLOOKUP(A16,A16:AC216,12,0)+VLOOKUP(A16,A16:AC216,20,0))/VLOOKUP(A16,A16:AC216,29,0),"-"))</f>
        <v>3.2710109289617488</v>
      </c>
      <c r="AF16" s="4">
        <f ca="1">IF(A16="","",IFERROR((VLOOKUP(A16,A16:AC216,14,0)+VLOOKUP(A16,A16:AC216,22,0))/VLOOKUP(A16,A16:AC216,29,0),"-"))</f>
        <v>0.12295081967213115</v>
      </c>
      <c r="AG16" s="4">
        <f ca="1">IF(A16="","",IFERROR((VLOOKUP(A16,A16:AC216,16,0)+VLOOKUP(A16,A16:AC216,24,0))/VLOOKUP(A16,A16:AC216,29,0),"-"))</f>
        <v>0.15368852459016394</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7.2899726775956291</v>
      </c>
      <c r="AK16" s="29">
        <f ca="1">IF(A16="","",IFERROR(VLOOKUP(A16,A16:AC216,10,0)/VLOOKUP(A16,A16:AC216,9,0),"-"))</f>
        <v>0.8032258064516129</v>
      </c>
      <c r="AL16" s="29">
        <f ca="1">IF(A16="","",IFERROR(VLOOKUP(A16,A16:AC216,12,0)/VLOOKUP(A16,A16:AC216,11,0),"-"))</f>
        <v>1.0913978494623655</v>
      </c>
      <c r="AM16" s="29">
        <f ca="1">IF(A16="","",IFERROR(VLOOKUP(A16,A16:AC216,14,0)/VLOOKUP(A16,A16:AC216,13,0),"-"))</f>
        <v>0.38709677419354838</v>
      </c>
      <c r="AN16" s="29">
        <f ca="1">IF(A16="","",IFERROR(VLOOKUP(A16,A16:AC216,16,0)/VLOOKUP(A16,A16:AC216,15,0),"-"))</f>
        <v>0.4838709677419355</v>
      </c>
      <c r="AO16" s="29">
        <f ca="1">IF(A16="","",IFERROR(VLOOKUP(A16,A16:AC216,18,0)/VLOOKUP(A16,A16:AC216,17,0),"-"))</f>
        <v>1</v>
      </c>
      <c r="AP16" s="29">
        <f ca="1">IF(A16="","",IFERROR(VLOOKUP(A16,A16:AC216,20,0)/VLOOKUP(A16,A16:AC216,19,0),"-"))</f>
        <v>1</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5">
      <c r="A17" s="32" t="str" cm="1">
        <f t="array" aca="1" ref="A17" ca="1">INDIRECT("D" &amp; ROW())&amp;INDIRECT("F" &amp; ROW())</f>
        <v>RBQHQACU</v>
      </c>
      <c r="D17" s="58" t="str" cm="1">
        <f t="array" aca="1" ref="D17" ca="1">IFERROR(VLOOKUP($E$5&amp;INDIRECT("E" &amp; ROW()),Sites,4,FALSE),"")</f>
        <v>RBQHQ</v>
      </c>
      <c r="E17" s="75" t="s">
        <v>1451</v>
      </c>
      <c r="F17" s="27" t="s">
        <v>10075</v>
      </c>
      <c r="G17" s="2" t="s">
        <v>16139</v>
      </c>
      <c r="H17" s="60"/>
      <c r="I17" s="1">
        <v>4185</v>
      </c>
      <c r="J17" s="1">
        <v>3472.5</v>
      </c>
      <c r="K17" s="1">
        <v>1395</v>
      </c>
      <c r="L17" s="1">
        <v>1515</v>
      </c>
      <c r="M17" s="1">
        <v>0</v>
      </c>
      <c r="N17" s="1">
        <v>0</v>
      </c>
      <c r="O17" s="1">
        <v>0</v>
      </c>
      <c r="P17" s="1">
        <v>210</v>
      </c>
      <c r="Q17" s="5">
        <v>2615.625</v>
      </c>
      <c r="R17" s="5">
        <v>2268.75</v>
      </c>
      <c r="S17" s="6">
        <v>871.875</v>
      </c>
      <c r="T17" s="5">
        <v>675</v>
      </c>
      <c r="U17" s="5">
        <v>0</v>
      </c>
      <c r="V17" s="6">
        <v>0</v>
      </c>
      <c r="W17" s="6">
        <v>0</v>
      </c>
      <c r="X17" s="6">
        <v>0</v>
      </c>
      <c r="Y17" s="6"/>
      <c r="Z17" s="6"/>
      <c r="AA17" s="6"/>
      <c r="AB17" s="6"/>
      <c r="AC17" s="6">
        <v>590</v>
      </c>
      <c r="AD17" s="4">
        <f t="shared" ref="AD17:AD80" ca="1" si="12">IF(A17="","",IFERROR((VLOOKUP(A17,A17:AC217,10,0)+VLOOKUP(A17,A17:AC217,18,0))/VLOOKUP(A17,A17:AC217,29,0),"-"))</f>
        <v>9.7309322033898304</v>
      </c>
      <c r="AE17" s="4">
        <f t="shared" ref="AE17:AE80" ca="1" si="13">IF(A17="","",IFERROR((VLOOKUP(A17,A17:AC217,12,0)+VLOOKUP(A17,A17:AC217,20,0))/VLOOKUP(A17,A17:AC217,29,0),"-"))</f>
        <v>3.7118644067796609</v>
      </c>
      <c r="AF17" s="4">
        <f t="shared" ref="AF17:AF80" ca="1" si="14">IF(A17="","",IFERROR((VLOOKUP(A17,A17:AC217,14,0)+VLOOKUP(A17,A17:AC217,22,0))/VLOOKUP(A17,A17:AC217,29,0),"-"))</f>
        <v>0</v>
      </c>
      <c r="AG17" s="4">
        <f t="shared" ref="AG17:AG80" ca="1" si="15">IF(A17="","",IFERROR((VLOOKUP(A17,A17:AC217,16,0)+VLOOKUP(A17,A17:AC217,24,0))/VLOOKUP(A17,A17:AC217,29,0),"-"))</f>
        <v>0.3559322033898305</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13.798728813559322</v>
      </c>
      <c r="AK17" s="29">
        <f t="shared" ref="AK17:AK80" ca="1" si="19">IF(A17="","",IFERROR(VLOOKUP(A17,A17:AC217,10,0)/VLOOKUP(A17,A17:AC217,9,0),"-"))</f>
        <v>0.82974910394265233</v>
      </c>
      <c r="AL17" s="29">
        <f t="shared" ref="AL17:AL80" ca="1" si="20">IF(A17="","",IFERROR(VLOOKUP(A17,A17:AC217,12,0)/VLOOKUP(A17,A17:AC217,11,0),"-"))</f>
        <v>1.086021505376344</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0.86738351254480284</v>
      </c>
      <c r="AP17" s="29">
        <f t="shared" ref="AP17:AP80" ca="1" si="24">IF(A17="","",IFERROR(VLOOKUP(A17,A17:AC217,20,0)/VLOOKUP(A17,A17:AC217,19,0),"-"))</f>
        <v>0.77419354838709675</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810</v>
      </c>
      <c r="K18" s="5">
        <v>465</v>
      </c>
      <c r="L18" s="5">
        <v>480</v>
      </c>
      <c r="M18" s="5">
        <v>0</v>
      </c>
      <c r="N18" s="5">
        <v>0</v>
      </c>
      <c r="O18" s="5">
        <v>0</v>
      </c>
      <c r="P18" s="5">
        <v>0</v>
      </c>
      <c r="Q18" s="5">
        <v>581.25</v>
      </c>
      <c r="R18" s="5">
        <v>440.63</v>
      </c>
      <c r="S18" s="6">
        <v>290.63</v>
      </c>
      <c r="T18" s="5">
        <v>290.63</v>
      </c>
      <c r="U18" s="5">
        <v>0</v>
      </c>
      <c r="V18" s="6">
        <v>0</v>
      </c>
      <c r="W18" s="6">
        <v>0</v>
      </c>
      <c r="X18" s="6">
        <v>0</v>
      </c>
      <c r="Y18" s="6"/>
      <c r="Z18" s="6"/>
      <c r="AA18" s="6"/>
      <c r="AB18" s="6"/>
      <c r="AC18" s="6">
        <v>224</v>
      </c>
      <c r="AD18" s="4">
        <f t="shared" ca="1" si="12"/>
        <v>5.5831696428571433</v>
      </c>
      <c r="AE18" s="4">
        <f t="shared" ca="1" si="13"/>
        <v>3.4403125000000001</v>
      </c>
      <c r="AF18" s="4">
        <f t="shared" ca="1" si="14"/>
        <v>0</v>
      </c>
      <c r="AG18" s="4">
        <f t="shared" ca="1" si="15"/>
        <v>0</v>
      </c>
      <c r="AH18" s="4">
        <f t="shared" ca="1" si="16"/>
        <v>0</v>
      </c>
      <c r="AI18" s="4">
        <f t="shared" ca="1" si="17"/>
        <v>0</v>
      </c>
      <c r="AJ18" s="4">
        <f t="shared" ca="1" si="18"/>
        <v>9.0234821428571443</v>
      </c>
      <c r="AK18" s="29">
        <f t="shared" ca="1" si="19"/>
        <v>0.87096774193548387</v>
      </c>
      <c r="AL18" s="29">
        <f t="shared" ca="1" si="20"/>
        <v>1.032258064516129</v>
      </c>
      <c r="AM18" s="29" t="str">
        <f t="shared" ca="1" si="21"/>
        <v>-</v>
      </c>
      <c r="AN18" s="29" t="str">
        <f t="shared" ca="1" si="22"/>
        <v>-</v>
      </c>
      <c r="AO18" s="29">
        <f t="shared" ca="1" si="23"/>
        <v>0.75807311827956991</v>
      </c>
      <c r="AP18" s="29">
        <f t="shared" ca="1" si="24"/>
        <v>1</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84">
        <v>11797.5</v>
      </c>
      <c r="J19" s="85">
        <v>11625</v>
      </c>
      <c r="K19" s="86">
        <v>1860</v>
      </c>
      <c r="L19" s="85">
        <v>1290</v>
      </c>
      <c r="M19" s="5">
        <v>0</v>
      </c>
      <c r="N19" s="5">
        <v>0</v>
      </c>
      <c r="O19" s="5">
        <v>0</v>
      </c>
      <c r="P19" s="5">
        <v>0</v>
      </c>
      <c r="Q19" s="85">
        <v>8237.24</v>
      </c>
      <c r="R19" s="88">
        <v>8237.24</v>
      </c>
      <c r="S19" s="87">
        <v>1312.41</v>
      </c>
      <c r="T19" s="85">
        <v>800.25</v>
      </c>
      <c r="U19" s="5">
        <v>0</v>
      </c>
      <c r="V19" s="6">
        <v>0</v>
      </c>
      <c r="W19" s="6">
        <v>0</v>
      </c>
      <c r="X19" s="6">
        <v>0</v>
      </c>
      <c r="Y19" s="6"/>
      <c r="Z19" s="6"/>
      <c r="AA19" s="6"/>
      <c r="AB19" s="6"/>
      <c r="AC19" s="6">
        <v>734</v>
      </c>
      <c r="AD19" s="4">
        <f t="shared" ca="1" si="12"/>
        <v>27.060272479564031</v>
      </c>
      <c r="AE19" s="4">
        <f t="shared" ca="1" si="13"/>
        <v>2.8477520435967301</v>
      </c>
      <c r="AF19" s="4">
        <f t="shared" ca="1" si="14"/>
        <v>0</v>
      </c>
      <c r="AG19" s="4">
        <f t="shared" ca="1" si="15"/>
        <v>0</v>
      </c>
      <c r="AH19" s="4">
        <f t="shared" ca="1" si="16"/>
        <v>0</v>
      </c>
      <c r="AI19" s="4">
        <f t="shared" ca="1" si="17"/>
        <v>0</v>
      </c>
      <c r="AJ19" s="4">
        <f t="shared" ca="1" si="18"/>
        <v>29.908024523160758</v>
      </c>
      <c r="AK19" s="29">
        <f t="shared" ca="1" si="19"/>
        <v>0.98537825810553081</v>
      </c>
      <c r="AL19" s="29">
        <f t="shared" ca="1" si="20"/>
        <v>0.69354838709677424</v>
      </c>
      <c r="AM19" s="29" t="str">
        <f t="shared" ca="1" si="21"/>
        <v>-</v>
      </c>
      <c r="AN19" s="29" t="str">
        <f t="shared" ca="1" si="22"/>
        <v>-</v>
      </c>
      <c r="AO19" s="29">
        <f t="shared" ca="1" si="23"/>
        <v>1</v>
      </c>
      <c r="AP19" s="29">
        <f t="shared" ca="1" si="24"/>
        <v>0.6097560975609756</v>
      </c>
      <c r="AQ19" s="29" t="str">
        <f t="shared" ca="1" si="25"/>
        <v>-</v>
      </c>
      <c r="AR19" s="29" t="str">
        <f t="shared" ca="1" si="26"/>
        <v>-</v>
      </c>
      <c r="AS19" s="29" t="str">
        <f t="shared" ca="1" si="27"/>
        <v>-</v>
      </c>
      <c r="AT19" s="29" t="str">
        <f t="shared" ca="1" si="28"/>
        <v>-</v>
      </c>
    </row>
    <row r="20" spans="1:46" ht="30" x14ac:dyDescent="0.2">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1395</v>
      </c>
      <c r="J20" s="5">
        <v>1117.5</v>
      </c>
      <c r="K20" s="5">
        <v>1395</v>
      </c>
      <c r="L20" s="5">
        <v>1297.5</v>
      </c>
      <c r="M20" s="5">
        <v>0</v>
      </c>
      <c r="N20" s="5">
        <v>0</v>
      </c>
      <c r="O20" s="5">
        <v>465</v>
      </c>
      <c r="P20" s="5">
        <v>307.5</v>
      </c>
      <c r="Q20" s="5">
        <v>871.875</v>
      </c>
      <c r="R20" s="5">
        <v>609.375</v>
      </c>
      <c r="S20" s="6">
        <v>581.25</v>
      </c>
      <c r="T20" s="5">
        <v>590.625</v>
      </c>
      <c r="U20" s="5">
        <v>0</v>
      </c>
      <c r="V20" s="6">
        <v>0</v>
      </c>
      <c r="W20" s="6">
        <v>0</v>
      </c>
      <c r="X20" s="6">
        <v>18.75</v>
      </c>
      <c r="Y20" s="6"/>
      <c r="Z20" s="6"/>
      <c r="AA20" s="6"/>
      <c r="AB20" s="6"/>
      <c r="AC20" s="6">
        <v>434</v>
      </c>
      <c r="AD20" s="4">
        <f t="shared" ca="1" si="12"/>
        <v>3.9789746543778803</v>
      </c>
      <c r="AE20" s="4">
        <f t="shared" ca="1" si="13"/>
        <v>4.3505184331797233</v>
      </c>
      <c r="AF20" s="4">
        <f t="shared" ca="1" si="14"/>
        <v>0</v>
      </c>
      <c r="AG20" s="4">
        <f t="shared" ca="1" si="15"/>
        <v>0.75172811059907829</v>
      </c>
      <c r="AH20" s="4">
        <f t="shared" ca="1" si="16"/>
        <v>0</v>
      </c>
      <c r="AI20" s="4">
        <f t="shared" ca="1" si="17"/>
        <v>0</v>
      </c>
      <c r="AJ20" s="4">
        <f t="shared" ca="1" si="18"/>
        <v>9.0812211981566815</v>
      </c>
      <c r="AK20" s="29">
        <f t="shared" ca="1" si="19"/>
        <v>0.80107526881720426</v>
      </c>
      <c r="AL20" s="29">
        <f t="shared" ca="1" si="20"/>
        <v>0.93010752688172038</v>
      </c>
      <c r="AM20" s="29" t="str">
        <f t="shared" ca="1" si="21"/>
        <v>-</v>
      </c>
      <c r="AN20" s="29">
        <f t="shared" ca="1" si="22"/>
        <v>0.66129032258064513</v>
      </c>
      <c r="AO20" s="29">
        <f t="shared" ca="1" si="23"/>
        <v>0.69892473118279574</v>
      </c>
      <c r="AP20" s="29">
        <f t="shared" ca="1" si="24"/>
        <v>1.0161290322580645</v>
      </c>
      <c r="AQ20" s="29" t="str">
        <f t="shared" ca="1" si="25"/>
        <v>-</v>
      </c>
      <c r="AR20" s="29" t="str">
        <f t="shared" ca="1" si="26"/>
        <v>-</v>
      </c>
      <c r="AS20" s="29" t="str">
        <f t="shared" ca="1" si="27"/>
        <v>-</v>
      </c>
      <c r="AT20" s="29" t="str">
        <f t="shared" ca="1" si="28"/>
        <v>-</v>
      </c>
    </row>
    <row r="21" spans="1:46" ht="30" x14ac:dyDescent="0.2">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2437.5</v>
      </c>
      <c r="K21" s="5">
        <v>2557.5</v>
      </c>
      <c r="L21" s="5">
        <v>2985</v>
      </c>
      <c r="M21" s="5">
        <v>0</v>
      </c>
      <c r="N21" s="5">
        <v>0</v>
      </c>
      <c r="O21" s="5">
        <v>232.5</v>
      </c>
      <c r="P21" s="5">
        <v>30</v>
      </c>
      <c r="Q21" s="5">
        <v>1743.75</v>
      </c>
      <c r="R21" s="5">
        <v>1275</v>
      </c>
      <c r="S21" s="6">
        <v>1162.5</v>
      </c>
      <c r="T21" s="5">
        <v>1434.38</v>
      </c>
      <c r="U21" s="5">
        <v>0</v>
      </c>
      <c r="V21" s="6">
        <v>0</v>
      </c>
      <c r="W21" s="6">
        <v>0</v>
      </c>
      <c r="X21" s="6">
        <v>168.75</v>
      </c>
      <c r="Y21" s="6"/>
      <c r="Z21" s="6"/>
      <c r="AA21" s="6"/>
      <c r="AB21" s="6"/>
      <c r="AC21" s="6">
        <v>850</v>
      </c>
      <c r="AD21" s="4">
        <f t="shared" ca="1" si="12"/>
        <v>4.367647058823529</v>
      </c>
      <c r="AE21" s="4">
        <f t="shared" ca="1" si="13"/>
        <v>5.1992705882352945</v>
      </c>
      <c r="AF21" s="4">
        <f t="shared" ca="1" si="14"/>
        <v>0</v>
      </c>
      <c r="AG21" s="4">
        <f t="shared" ca="1" si="15"/>
        <v>0.23382352941176471</v>
      </c>
      <c r="AH21" s="4">
        <f t="shared" ca="1" si="16"/>
        <v>0</v>
      </c>
      <c r="AI21" s="4">
        <f t="shared" ca="1" si="17"/>
        <v>0</v>
      </c>
      <c r="AJ21" s="4">
        <f t="shared" ca="1" si="18"/>
        <v>9.8007411764705896</v>
      </c>
      <c r="AK21" s="29">
        <f t="shared" ca="1" si="19"/>
        <v>0.74884792626728114</v>
      </c>
      <c r="AL21" s="29">
        <f t="shared" ca="1" si="20"/>
        <v>1.1671554252199414</v>
      </c>
      <c r="AM21" s="29" t="str">
        <f t="shared" ca="1" si="21"/>
        <v>-</v>
      </c>
      <c r="AN21" s="29">
        <f t="shared" ca="1" si="22"/>
        <v>0.12903225806451613</v>
      </c>
      <c r="AO21" s="29">
        <f t="shared" ca="1" si="23"/>
        <v>0.73118279569892475</v>
      </c>
      <c r="AP21" s="29">
        <f t="shared" ca="1" si="24"/>
        <v>1.2338752688172043</v>
      </c>
      <c r="AQ21" s="29" t="str">
        <f t="shared" ca="1" si="25"/>
        <v>-</v>
      </c>
      <c r="AR21" s="29" t="str">
        <f t="shared" ca="1" si="26"/>
        <v>-</v>
      </c>
      <c r="AS21" s="29" t="str">
        <f t="shared" ca="1" si="27"/>
        <v>-</v>
      </c>
      <c r="AT21" s="29" t="str">
        <f t="shared" ca="1" si="28"/>
        <v>-</v>
      </c>
    </row>
    <row r="22" spans="1:46" ht="30" x14ac:dyDescent="0.2">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930</v>
      </c>
      <c r="J22" s="5">
        <v>742.5</v>
      </c>
      <c r="K22" s="5">
        <v>465</v>
      </c>
      <c r="L22" s="5">
        <v>195</v>
      </c>
      <c r="M22" s="5">
        <v>232.5</v>
      </c>
      <c r="N22" s="5">
        <v>127.5</v>
      </c>
      <c r="O22" s="5">
        <v>232.5</v>
      </c>
      <c r="P22" s="5">
        <v>52.5</v>
      </c>
      <c r="Q22" s="5">
        <v>581.25</v>
      </c>
      <c r="R22" s="5">
        <v>403.125</v>
      </c>
      <c r="S22" s="6">
        <v>281.25</v>
      </c>
      <c r="T22" s="5">
        <v>262.5</v>
      </c>
      <c r="U22" s="5">
        <v>0</v>
      </c>
      <c r="V22" s="6">
        <v>0</v>
      </c>
      <c r="W22" s="6">
        <v>0</v>
      </c>
      <c r="X22" s="6">
        <v>0</v>
      </c>
      <c r="Y22" s="6"/>
      <c r="Z22" s="6"/>
      <c r="AA22" s="6"/>
      <c r="AB22" s="6"/>
      <c r="AC22" s="6">
        <v>280</v>
      </c>
      <c r="AD22" s="4">
        <f t="shared" ca="1" si="12"/>
        <v>4.0915178571428568</v>
      </c>
      <c r="AE22" s="4">
        <f t="shared" ca="1" si="13"/>
        <v>1.6339285714285714</v>
      </c>
      <c r="AF22" s="4">
        <f t="shared" ca="1" si="14"/>
        <v>0.45535714285714285</v>
      </c>
      <c r="AG22" s="4">
        <f t="shared" ca="1" si="15"/>
        <v>0.1875</v>
      </c>
      <c r="AH22" s="4">
        <f t="shared" ca="1" si="16"/>
        <v>0</v>
      </c>
      <c r="AI22" s="4">
        <f t="shared" ca="1" si="17"/>
        <v>0</v>
      </c>
      <c r="AJ22" s="4">
        <f t="shared" ca="1" si="18"/>
        <v>6.3683035714285712</v>
      </c>
      <c r="AK22" s="29">
        <f t="shared" ca="1" si="19"/>
        <v>0.79838709677419351</v>
      </c>
      <c r="AL22" s="29">
        <f t="shared" ca="1" si="20"/>
        <v>0.41935483870967744</v>
      </c>
      <c r="AM22" s="29">
        <f t="shared" ca="1" si="21"/>
        <v>0.54838709677419351</v>
      </c>
      <c r="AN22" s="29">
        <f t="shared" ca="1" si="22"/>
        <v>0.22580645161290322</v>
      </c>
      <c r="AO22" s="29">
        <f t="shared" ca="1" si="23"/>
        <v>0.69354838709677424</v>
      </c>
      <c r="AP22" s="29">
        <f t="shared" ca="1" si="24"/>
        <v>0.93333333333333335</v>
      </c>
      <c r="AQ22" s="29" t="str">
        <f t="shared" ca="1" si="25"/>
        <v>-</v>
      </c>
      <c r="AR22" s="29" t="str">
        <f t="shared" ca="1" si="26"/>
        <v>-</v>
      </c>
      <c r="AS22" s="29" t="str">
        <f t="shared" ca="1" si="27"/>
        <v>-</v>
      </c>
      <c r="AT22" s="29" t="str">
        <f t="shared" ca="1" si="28"/>
        <v>-</v>
      </c>
    </row>
    <row r="23" spans="1:46" ht="30" x14ac:dyDescent="0.2">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660</v>
      </c>
      <c r="J23" s="5">
        <v>367.5</v>
      </c>
      <c r="K23" s="5">
        <v>322.5</v>
      </c>
      <c r="L23" s="5">
        <v>307.5</v>
      </c>
      <c r="M23" s="5">
        <v>0</v>
      </c>
      <c r="N23" s="5">
        <v>0</v>
      </c>
      <c r="O23" s="5">
        <v>0</v>
      </c>
      <c r="P23" s="5">
        <v>0</v>
      </c>
      <c r="Q23" s="5">
        <v>337.5</v>
      </c>
      <c r="R23" s="5">
        <v>196.875</v>
      </c>
      <c r="S23" s="6">
        <v>168.75</v>
      </c>
      <c r="T23" s="5">
        <v>168.75</v>
      </c>
      <c r="U23" s="5">
        <v>0</v>
      </c>
      <c r="V23" s="6">
        <v>0</v>
      </c>
      <c r="W23" s="6">
        <v>0</v>
      </c>
      <c r="X23" s="6">
        <v>0</v>
      </c>
      <c r="Y23" s="6"/>
      <c r="Z23" s="6"/>
      <c r="AA23" s="6"/>
      <c r="AB23" s="6"/>
      <c r="AC23" s="6">
        <v>148</v>
      </c>
      <c r="AD23" s="4">
        <f t="shared" ca="1" si="12"/>
        <v>3.8133445945945947</v>
      </c>
      <c r="AE23" s="4">
        <f t="shared" ca="1" si="13"/>
        <v>3.2179054054054053</v>
      </c>
      <c r="AF23" s="4">
        <f t="shared" ca="1" si="14"/>
        <v>0</v>
      </c>
      <c r="AG23" s="4">
        <f t="shared" ca="1" si="15"/>
        <v>0</v>
      </c>
      <c r="AH23" s="4">
        <f t="shared" ca="1" si="16"/>
        <v>0</v>
      </c>
      <c r="AI23" s="4">
        <f t="shared" ca="1" si="17"/>
        <v>0</v>
      </c>
      <c r="AJ23" s="4">
        <f t="shared" ca="1" si="18"/>
        <v>7.03125</v>
      </c>
      <c r="AK23" s="29">
        <f t="shared" ca="1" si="19"/>
        <v>0.55681818181818177</v>
      </c>
      <c r="AL23" s="29">
        <f t="shared" ca="1" si="20"/>
        <v>0.95348837209302328</v>
      </c>
      <c r="AM23" s="29" t="str">
        <f t="shared" ca="1" si="21"/>
        <v>-</v>
      </c>
      <c r="AN23" s="29" t="str">
        <f t="shared" ca="1" si="22"/>
        <v>-</v>
      </c>
      <c r="AO23" s="29">
        <f t="shared" ca="1" si="23"/>
        <v>0.58333333333333337</v>
      </c>
      <c r="AP23" s="29">
        <f t="shared" ca="1" si="24"/>
        <v>1</v>
      </c>
      <c r="AQ23" s="29" t="str">
        <f t="shared" ca="1" si="25"/>
        <v>-</v>
      </c>
      <c r="AR23" s="29" t="str">
        <f t="shared" ca="1" si="26"/>
        <v>-</v>
      </c>
      <c r="AS23" s="29" t="str">
        <f t="shared" ca="1" si="27"/>
        <v>-</v>
      </c>
      <c r="AT23" s="29" t="str">
        <f t="shared" ca="1" si="28"/>
        <v>-</v>
      </c>
    </row>
    <row r="24" spans="1:46" x14ac:dyDescent="0.2">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2">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2">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2">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2">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2">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2">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18 I20:AC215 S19:AC19 I19:Q19" xr:uid="{00000000-0002-0000-03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4" t="s">
        <v>16349</v>
      </c>
      <c r="B4" s="124"/>
      <c r="C4" s="124"/>
      <c r="D4" s="124"/>
      <c r="E4" s="124"/>
      <c r="F4" s="124"/>
      <c r="G4" s="124"/>
      <c r="H4" s="124"/>
      <c r="I4" s="124"/>
      <c r="J4" s="124"/>
      <c r="K4" s="124"/>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RBQHQACU</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ACU</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2">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2">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2">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2">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2">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2">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4.6640625" customWidth="1"/>
  </cols>
  <sheetData>
    <row r="5" spans="1:19" ht="15.75" customHeight="1" x14ac:dyDescent="0.2">
      <c r="B5" s="125" t="s">
        <v>16344</v>
      </c>
      <c r="C5" s="125"/>
      <c r="D5" s="125"/>
      <c r="E5" s="125"/>
      <c r="F5" s="125"/>
      <c r="G5" s="125"/>
      <c r="H5" s="125"/>
      <c r="I5" s="125"/>
      <c r="J5" s="125"/>
      <c r="K5" s="125"/>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Non-Registered Nursing Associates Day Fill rate not between 80 and 150%</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ht="15.75" x14ac:dyDescent="0.25">
      <c r="B10" s="124" t="s">
        <v>16348</v>
      </c>
      <c r="C10" s="124"/>
      <c r="D10" s="124"/>
      <c r="E10" s="124"/>
      <c r="F10" s="124"/>
      <c r="G10" s="124"/>
      <c r="H10" s="124"/>
      <c r="I10" s="124"/>
      <c r="J10" s="124"/>
      <c r="K10" s="124"/>
      <c r="L10" s="124"/>
      <c r="M10" s="124"/>
      <c r="N10" s="124"/>
      <c r="O10" s="124"/>
      <c r="P10" s="124"/>
      <c r="Q10" s="124"/>
      <c r="R10" s="124"/>
      <c r="S10" s="124"/>
    </row>
    <row r="11" spans="1:19" ht="15.75" x14ac:dyDescent="0.25">
      <c r="E11" s="74" cm="1">
        <f t="array" aca="1" ref="E11" ca="1">SUM(--(LEN(E14:E213)&gt;0))</f>
        <v>0</v>
      </c>
      <c r="F11" s="74" cm="1">
        <f t="array" aca="1" ref="F11" ca="1">SUM(--(LEN(F14:F213)&gt;0))</f>
        <v>4</v>
      </c>
      <c r="G11" s="74" cm="1">
        <f t="array" aca="1" ref="G11" ca="1">SUM(--(LEN(G14:G213)&gt;0))</f>
        <v>0</v>
      </c>
      <c r="H11" s="74" cm="1">
        <f t="array" aca="1" ref="H11" ca="1">SUM(--(LEN(H14:H213)&gt;0))</f>
        <v>0</v>
      </c>
      <c r="I11" s="74" cm="1">
        <f t="array" aca="1" ref="I11" ca="1">SUM(--(LEN(I14:I213)&gt;0))</f>
        <v>0</v>
      </c>
      <c r="J11" s="74" cm="1">
        <f t="array" aca="1" ref="J11" ca="1">SUM(--(LEN(J14:J213)&gt;0))</f>
        <v>2</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1</v>
      </c>
      <c r="R11" s="74" cm="1">
        <f t="array" aca="1" ref="R11" ca="1">SUM(--(LEN(R14:R213)&gt;0))</f>
        <v>0</v>
      </c>
      <c r="S11" s="74" cm="1">
        <f t="array" aca="1" ref="S11" ca="1">SUM(--(LEN(S14:S213)&gt;0))</f>
        <v>0</v>
      </c>
    </row>
    <row r="12" spans="1:19" ht="15.75" x14ac:dyDescent="0.25">
      <c r="B12" s="126" t="s">
        <v>16347</v>
      </c>
      <c r="C12" s="126"/>
      <c r="D12" s="126"/>
      <c r="E12" s="126"/>
      <c r="F12" s="126"/>
      <c r="G12" s="126"/>
      <c r="H12" s="126"/>
      <c r="I12" s="126"/>
      <c r="J12" s="126"/>
      <c r="K12" s="126"/>
      <c r="L12" s="126"/>
      <c r="M12" s="126"/>
      <c r="N12" s="126"/>
      <c r="O12" s="126"/>
      <c r="P12" s="126"/>
      <c r="Q12" s="126"/>
      <c r="R12" s="126"/>
      <c r="S12" s="126"/>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5" x14ac:dyDescent="0.2">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RBQHQACU</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ACU</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Non-Registered Nurses/Midwives Avg Day Fill rate &gt; 100%</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 x14ac:dyDescent="0.2"/>
  <cols>
    <col min="1" max="1" width="67.21875" hidden="1" customWidth="1"/>
    <col min="2" max="2" width="6.88671875" bestFit="1" customWidth="1"/>
    <col min="3" max="3" width="80.5546875" bestFit="1" customWidth="1"/>
    <col min="4" max="4" width="8.44140625"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 x14ac:dyDescent="0.2"/>
  <cols>
    <col min="1" max="1" width="54.6640625" bestFit="1" customWidth="1"/>
    <col min="4" max="4" width="11.6640625" bestFit="1" customWidth="1"/>
    <col min="5" max="5" width="63.21875" bestFit="1" customWidth="1"/>
    <col min="7" max="7" width="20.88671875" customWidth="1"/>
    <col min="9" max="9" width="64.664062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1450</v>
      </c>
      <c r="B2" t="s">
        <v>1451</v>
      </c>
      <c r="C2" t="s">
        <v>10302</v>
      </c>
      <c r="D2" t="s">
        <v>16139</v>
      </c>
      <c r="E2" t="s">
        <v>16160</v>
      </c>
      <c r="F2">
        <v>2325</v>
      </c>
      <c r="G2">
        <v>1867.5</v>
      </c>
      <c r="H2">
        <v>1395</v>
      </c>
      <c r="I2">
        <v>1522.5</v>
      </c>
      <c r="J2">
        <v>232.5</v>
      </c>
      <c r="K2">
        <v>90</v>
      </c>
      <c r="L2">
        <v>232.5</v>
      </c>
      <c r="M2">
        <v>112.5</v>
      </c>
      <c r="N2">
        <v>871.88</v>
      </c>
      <c r="O2">
        <v>871.88</v>
      </c>
      <c r="P2">
        <v>871.88</v>
      </c>
      <c r="Q2">
        <v>871.88</v>
      </c>
      <c r="R2">
        <v>0</v>
      </c>
      <c r="S2">
        <v>0</v>
      </c>
      <c r="T2">
        <v>0</v>
      </c>
      <c r="U2">
        <v>0</v>
      </c>
      <c r="V2">
        <v>-99</v>
      </c>
      <c r="W2">
        <v>-99</v>
      </c>
      <c r="X2">
        <v>-99</v>
      </c>
      <c r="Y2">
        <v>-99</v>
      </c>
      <c r="Z2">
        <v>0.8032258064516129</v>
      </c>
      <c r="AA2">
        <v>1.0913978494623655</v>
      </c>
      <c r="AB2">
        <v>0.38709677419354838</v>
      </c>
      <c r="AC2">
        <v>0.4838709677419355</v>
      </c>
      <c r="AD2">
        <v>1</v>
      </c>
      <c r="AE2">
        <v>1</v>
      </c>
      <c r="AF2">
        <v>-99</v>
      </c>
      <c r="AG2">
        <v>-99</v>
      </c>
      <c r="AH2">
        <v>-99</v>
      </c>
      <c r="AI2">
        <v>-99</v>
      </c>
      <c r="AJ2">
        <v>732</v>
      </c>
      <c r="AK2">
        <v>3.7423224043715848</v>
      </c>
      <c r="AL2">
        <v>3.2710109289617488</v>
      </c>
      <c r="AM2">
        <v>0.12295081967213115</v>
      </c>
      <c r="AN2">
        <v>0.15368852459016394</v>
      </c>
      <c r="AO2">
        <v>0</v>
      </c>
      <c r="AP2">
        <v>0</v>
      </c>
      <c r="AQ2">
        <v>7.2899726775956291</v>
      </c>
      <c r="AR2" t="str">
        <f>IF(A2="","",(IF(ISBLANK('Trust - Frontsheet'!$F$9),"",'Trust - Frontsheet'!$F$9)))</f>
        <v>x</v>
      </c>
    </row>
    <row r="3" spans="1:44" x14ac:dyDescent="0.2">
      <c r="A3" t="s">
        <v>1450</v>
      </c>
      <c r="B3" t="s">
        <v>1451</v>
      </c>
      <c r="C3" t="s">
        <v>10075</v>
      </c>
      <c r="D3" t="s">
        <v>16139</v>
      </c>
      <c r="F3">
        <v>4185</v>
      </c>
      <c r="G3">
        <v>3472.5</v>
      </c>
      <c r="H3">
        <v>1395</v>
      </c>
      <c r="I3">
        <v>1515</v>
      </c>
      <c r="J3">
        <v>0</v>
      </c>
      <c r="K3">
        <v>0</v>
      </c>
      <c r="L3">
        <v>0</v>
      </c>
      <c r="M3">
        <v>210</v>
      </c>
      <c r="N3">
        <v>2615.625</v>
      </c>
      <c r="O3">
        <v>2268.75</v>
      </c>
      <c r="P3">
        <v>871.875</v>
      </c>
      <c r="Q3">
        <v>675</v>
      </c>
      <c r="R3">
        <v>0</v>
      </c>
      <c r="S3">
        <v>0</v>
      </c>
      <c r="T3">
        <v>0</v>
      </c>
      <c r="U3">
        <v>0</v>
      </c>
      <c r="V3">
        <v>-99</v>
      </c>
      <c r="W3">
        <v>-99</v>
      </c>
      <c r="X3">
        <v>-99</v>
      </c>
      <c r="Y3">
        <v>-99</v>
      </c>
      <c r="Z3">
        <v>0.82974910394265233</v>
      </c>
      <c r="AA3">
        <v>1.086021505376344</v>
      </c>
      <c r="AB3">
        <v>-99</v>
      </c>
      <c r="AC3">
        <v>-99</v>
      </c>
      <c r="AD3">
        <v>0.86738351254480284</v>
      </c>
      <c r="AE3">
        <v>0.77419354838709675</v>
      </c>
      <c r="AF3">
        <v>-99</v>
      </c>
      <c r="AG3">
        <v>-99</v>
      </c>
      <c r="AH3">
        <v>-99</v>
      </c>
      <c r="AI3">
        <v>-99</v>
      </c>
      <c r="AJ3">
        <v>590</v>
      </c>
      <c r="AK3">
        <v>9.7309322033898304</v>
      </c>
      <c r="AL3">
        <v>3.7118644067796609</v>
      </c>
      <c r="AM3">
        <v>0</v>
      </c>
      <c r="AN3">
        <v>0.3559322033898305</v>
      </c>
      <c r="AO3">
        <v>0</v>
      </c>
      <c r="AP3">
        <v>0</v>
      </c>
      <c r="AQ3">
        <v>13.798728813559322</v>
      </c>
      <c r="AR3" t="str">
        <f>IF(A3="","",(IF(ISBLANK('Trust - Frontsheet'!$F$9),"",'Trust - Frontsheet'!$F$9)))</f>
        <v>x</v>
      </c>
    </row>
    <row r="4" spans="1:44" x14ac:dyDescent="0.2">
      <c r="A4" t="s">
        <v>1450</v>
      </c>
      <c r="B4" t="s">
        <v>1451</v>
      </c>
      <c r="C4" t="s">
        <v>12640</v>
      </c>
      <c r="D4" t="s">
        <v>16160</v>
      </c>
      <c r="F4">
        <v>930</v>
      </c>
      <c r="G4">
        <v>810</v>
      </c>
      <c r="H4">
        <v>465</v>
      </c>
      <c r="I4">
        <v>480</v>
      </c>
      <c r="J4">
        <v>0</v>
      </c>
      <c r="K4">
        <v>0</v>
      </c>
      <c r="L4">
        <v>0</v>
      </c>
      <c r="M4">
        <v>0</v>
      </c>
      <c r="N4">
        <v>581.25</v>
      </c>
      <c r="O4">
        <v>440.63</v>
      </c>
      <c r="P4">
        <v>290.63</v>
      </c>
      <c r="Q4">
        <v>290.63</v>
      </c>
      <c r="R4">
        <v>0</v>
      </c>
      <c r="S4">
        <v>0</v>
      </c>
      <c r="T4">
        <v>0</v>
      </c>
      <c r="U4">
        <v>0</v>
      </c>
      <c r="V4">
        <v>-99</v>
      </c>
      <c r="W4">
        <v>-99</v>
      </c>
      <c r="X4">
        <v>-99</v>
      </c>
      <c r="Y4">
        <v>-99</v>
      </c>
      <c r="Z4">
        <v>0.87096774193548387</v>
      </c>
      <c r="AA4">
        <v>1.032258064516129</v>
      </c>
      <c r="AB4">
        <v>-99</v>
      </c>
      <c r="AC4">
        <v>-99</v>
      </c>
      <c r="AD4">
        <v>0.75807311827956991</v>
      </c>
      <c r="AE4">
        <v>1</v>
      </c>
      <c r="AF4">
        <v>-99</v>
      </c>
      <c r="AG4">
        <v>-99</v>
      </c>
      <c r="AH4">
        <v>-99</v>
      </c>
      <c r="AI4">
        <v>-99</v>
      </c>
      <c r="AJ4">
        <v>224</v>
      </c>
      <c r="AK4">
        <v>5.5831696428571433</v>
      </c>
      <c r="AL4">
        <v>3.4403125000000001</v>
      </c>
      <c r="AM4">
        <v>0</v>
      </c>
      <c r="AN4">
        <v>0</v>
      </c>
      <c r="AO4">
        <v>0</v>
      </c>
      <c r="AP4">
        <v>0</v>
      </c>
      <c r="AQ4">
        <v>9.0234821428571443</v>
      </c>
      <c r="AR4" t="str">
        <f>IF(A4="","",(IF(ISBLANK('Trust - Frontsheet'!$F$9),"",'Trust - Frontsheet'!$F$9)))</f>
        <v>x</v>
      </c>
    </row>
    <row r="5" spans="1:44" x14ac:dyDescent="0.2">
      <c r="A5" t="s">
        <v>1450</v>
      </c>
      <c r="B5" t="s">
        <v>1451</v>
      </c>
      <c r="C5" t="s">
        <v>12641</v>
      </c>
      <c r="D5" t="s">
        <v>16097</v>
      </c>
      <c r="F5">
        <v>11797.5</v>
      </c>
      <c r="G5">
        <v>11625</v>
      </c>
      <c r="H5">
        <v>1860</v>
      </c>
      <c r="I5">
        <v>1290</v>
      </c>
      <c r="J5">
        <v>0</v>
      </c>
      <c r="K5">
        <v>0</v>
      </c>
      <c r="L5">
        <v>0</v>
      </c>
      <c r="M5">
        <v>0</v>
      </c>
      <c r="N5">
        <v>8237.24</v>
      </c>
      <c r="O5">
        <v>8237.24</v>
      </c>
      <c r="P5">
        <v>1312.41</v>
      </c>
      <c r="Q5">
        <v>800.25</v>
      </c>
      <c r="R5">
        <v>0</v>
      </c>
      <c r="S5">
        <v>0</v>
      </c>
      <c r="T5">
        <v>0</v>
      </c>
      <c r="U5">
        <v>0</v>
      </c>
      <c r="V5">
        <v>-99</v>
      </c>
      <c r="W5">
        <v>-99</v>
      </c>
      <c r="X5">
        <v>-99</v>
      </c>
      <c r="Y5">
        <v>-99</v>
      </c>
      <c r="Z5">
        <v>0.98537825810553081</v>
      </c>
      <c r="AA5">
        <v>0.69354838709677424</v>
      </c>
      <c r="AB5">
        <v>-99</v>
      </c>
      <c r="AC5">
        <v>-99</v>
      </c>
      <c r="AD5">
        <v>1</v>
      </c>
      <c r="AE5">
        <v>0.6097560975609756</v>
      </c>
      <c r="AF5">
        <v>-99</v>
      </c>
      <c r="AG5">
        <v>-99</v>
      </c>
      <c r="AH5">
        <v>-99</v>
      </c>
      <c r="AI5">
        <v>-99</v>
      </c>
      <c r="AJ5">
        <v>734</v>
      </c>
      <c r="AK5">
        <v>27.060272479564031</v>
      </c>
      <c r="AL5">
        <v>2.8477520435967301</v>
      </c>
      <c r="AM5">
        <v>0</v>
      </c>
      <c r="AN5">
        <v>0</v>
      </c>
      <c r="AO5">
        <v>0</v>
      </c>
      <c r="AP5">
        <v>0</v>
      </c>
      <c r="AQ5">
        <v>29.908024523160758</v>
      </c>
      <c r="AR5" t="str">
        <f>IF(A5="","",(IF(ISBLANK('Trust - Frontsheet'!$F$9),"",'Trust - Frontsheet'!$F$9)))</f>
        <v>x</v>
      </c>
    </row>
    <row r="6" spans="1:44" x14ac:dyDescent="0.2">
      <c r="A6" t="s">
        <v>1450</v>
      </c>
      <c r="B6" t="s">
        <v>1451</v>
      </c>
      <c r="C6" t="s">
        <v>12643</v>
      </c>
      <c r="D6" t="s">
        <v>16085</v>
      </c>
      <c r="F6">
        <v>1395</v>
      </c>
      <c r="G6">
        <v>1117.5</v>
      </c>
      <c r="H6">
        <v>1395</v>
      </c>
      <c r="I6">
        <v>1297.5</v>
      </c>
      <c r="J6">
        <v>0</v>
      </c>
      <c r="K6">
        <v>0</v>
      </c>
      <c r="L6">
        <v>465</v>
      </c>
      <c r="M6">
        <v>307.5</v>
      </c>
      <c r="N6">
        <v>871.875</v>
      </c>
      <c r="O6">
        <v>609.375</v>
      </c>
      <c r="P6">
        <v>581.25</v>
      </c>
      <c r="Q6">
        <v>590.625</v>
      </c>
      <c r="R6">
        <v>0</v>
      </c>
      <c r="S6">
        <v>0</v>
      </c>
      <c r="T6">
        <v>0</v>
      </c>
      <c r="U6">
        <v>18.75</v>
      </c>
      <c r="V6">
        <v>-99</v>
      </c>
      <c r="W6">
        <v>-99</v>
      </c>
      <c r="X6">
        <v>-99</v>
      </c>
      <c r="Y6">
        <v>-99</v>
      </c>
      <c r="Z6">
        <v>0.80107526881720426</v>
      </c>
      <c r="AA6">
        <v>0.93010752688172038</v>
      </c>
      <c r="AB6">
        <v>-99</v>
      </c>
      <c r="AC6">
        <v>0.66129032258064513</v>
      </c>
      <c r="AD6">
        <v>0.69892473118279574</v>
      </c>
      <c r="AE6">
        <v>1.0161290322580645</v>
      </c>
      <c r="AF6">
        <v>-99</v>
      </c>
      <c r="AG6">
        <v>-99</v>
      </c>
      <c r="AH6">
        <v>-99</v>
      </c>
      <c r="AI6">
        <v>-99</v>
      </c>
      <c r="AJ6">
        <v>434</v>
      </c>
      <c r="AK6">
        <v>3.9789746543778803</v>
      </c>
      <c r="AL6">
        <v>4.3505184331797233</v>
      </c>
      <c r="AM6">
        <v>0</v>
      </c>
      <c r="AN6">
        <v>0.75172811059907829</v>
      </c>
      <c r="AO6">
        <v>0</v>
      </c>
      <c r="AP6">
        <v>0</v>
      </c>
      <c r="AQ6">
        <v>9.0812211981566815</v>
      </c>
      <c r="AR6" t="str">
        <f>IF(A6="","",(IF(ISBLANK('Trust - Frontsheet'!$F$9),"",'Trust - Frontsheet'!$F$9)))</f>
        <v>x</v>
      </c>
    </row>
    <row r="7" spans="1:44" x14ac:dyDescent="0.2">
      <c r="A7" t="s">
        <v>1450</v>
      </c>
      <c r="B7" t="s">
        <v>1451</v>
      </c>
      <c r="C7" t="s">
        <v>10306</v>
      </c>
      <c r="D7" t="s">
        <v>16085</v>
      </c>
      <c r="F7">
        <v>3255</v>
      </c>
      <c r="G7">
        <v>2437.5</v>
      </c>
      <c r="H7">
        <v>2557.5</v>
      </c>
      <c r="I7">
        <v>2985</v>
      </c>
      <c r="J7">
        <v>0</v>
      </c>
      <c r="K7">
        <v>0</v>
      </c>
      <c r="L7">
        <v>232.5</v>
      </c>
      <c r="M7">
        <v>30</v>
      </c>
      <c r="N7">
        <v>1743.75</v>
      </c>
      <c r="O7">
        <v>1275</v>
      </c>
      <c r="P7">
        <v>1162.5</v>
      </c>
      <c r="Q7">
        <v>1434.38</v>
      </c>
      <c r="R7">
        <v>0</v>
      </c>
      <c r="S7">
        <v>0</v>
      </c>
      <c r="T7">
        <v>0</v>
      </c>
      <c r="U7">
        <v>168.75</v>
      </c>
      <c r="V7">
        <v>-99</v>
      </c>
      <c r="W7">
        <v>-99</v>
      </c>
      <c r="X7">
        <v>-99</v>
      </c>
      <c r="Y7">
        <v>-99</v>
      </c>
      <c r="Z7">
        <v>0.74884792626728114</v>
      </c>
      <c r="AA7">
        <v>1.1671554252199414</v>
      </c>
      <c r="AB7">
        <v>-99</v>
      </c>
      <c r="AC7">
        <v>0.12903225806451613</v>
      </c>
      <c r="AD7">
        <v>0.73118279569892475</v>
      </c>
      <c r="AE7">
        <v>1.2338752688172043</v>
      </c>
      <c r="AF7">
        <v>-99</v>
      </c>
      <c r="AG7">
        <v>-99</v>
      </c>
      <c r="AH7">
        <v>-99</v>
      </c>
      <c r="AI7">
        <v>-99</v>
      </c>
      <c r="AJ7">
        <v>850</v>
      </c>
      <c r="AK7">
        <v>4.367647058823529</v>
      </c>
      <c r="AL7">
        <v>5.1992705882352945</v>
      </c>
      <c r="AM7">
        <v>0</v>
      </c>
      <c r="AN7">
        <v>0.23382352941176471</v>
      </c>
      <c r="AO7">
        <v>0</v>
      </c>
      <c r="AP7">
        <v>0</v>
      </c>
      <c r="AQ7">
        <v>9.8007411764705896</v>
      </c>
      <c r="AR7" t="str">
        <f>IF(A7="","",(IF(ISBLANK('Trust - Frontsheet'!$F$9),"",'Trust - Frontsheet'!$F$9)))</f>
        <v>x</v>
      </c>
    </row>
    <row r="8" spans="1:44" x14ac:dyDescent="0.2">
      <c r="A8" t="s">
        <v>1450</v>
      </c>
      <c r="B8" t="s">
        <v>1451</v>
      </c>
      <c r="C8" t="s">
        <v>10240</v>
      </c>
      <c r="D8" t="s">
        <v>16139</v>
      </c>
      <c r="F8">
        <v>930</v>
      </c>
      <c r="G8">
        <v>742.5</v>
      </c>
      <c r="H8">
        <v>465</v>
      </c>
      <c r="I8">
        <v>195</v>
      </c>
      <c r="J8">
        <v>232.5</v>
      </c>
      <c r="K8">
        <v>127.5</v>
      </c>
      <c r="L8">
        <v>232.5</v>
      </c>
      <c r="M8">
        <v>52.5</v>
      </c>
      <c r="N8">
        <v>581.25</v>
      </c>
      <c r="O8">
        <v>403.125</v>
      </c>
      <c r="P8">
        <v>281.25</v>
      </c>
      <c r="Q8">
        <v>262.5</v>
      </c>
      <c r="R8">
        <v>0</v>
      </c>
      <c r="S8">
        <v>0</v>
      </c>
      <c r="T8">
        <v>0</v>
      </c>
      <c r="U8">
        <v>0</v>
      </c>
      <c r="V8">
        <v>-99</v>
      </c>
      <c r="W8">
        <v>-99</v>
      </c>
      <c r="X8">
        <v>-99</v>
      </c>
      <c r="Y8">
        <v>-99</v>
      </c>
      <c r="Z8">
        <v>0.79838709677419351</v>
      </c>
      <c r="AA8">
        <v>0.41935483870967744</v>
      </c>
      <c r="AB8">
        <v>0.54838709677419351</v>
      </c>
      <c r="AC8">
        <v>0.22580645161290322</v>
      </c>
      <c r="AD8">
        <v>0.69354838709677424</v>
      </c>
      <c r="AE8">
        <v>0.93333333333333335</v>
      </c>
      <c r="AF8">
        <v>-99</v>
      </c>
      <c r="AG8">
        <v>-99</v>
      </c>
      <c r="AH8">
        <v>-99</v>
      </c>
      <c r="AI8">
        <v>-99</v>
      </c>
      <c r="AJ8">
        <v>280</v>
      </c>
      <c r="AK8">
        <v>4.0915178571428568</v>
      </c>
      <c r="AL8">
        <v>1.6339285714285714</v>
      </c>
      <c r="AM8">
        <v>0.45535714285714285</v>
      </c>
      <c r="AN8">
        <v>0.1875</v>
      </c>
      <c r="AO8">
        <v>0</v>
      </c>
      <c r="AP8">
        <v>0</v>
      </c>
      <c r="AQ8">
        <v>6.3683035714285712</v>
      </c>
      <c r="AR8" t="str">
        <f>IF(A8="","",(IF(ISBLANK('Trust - Frontsheet'!$F$9),"",'Trust - Frontsheet'!$F$9)))</f>
        <v>x</v>
      </c>
    </row>
    <row r="9" spans="1:44" x14ac:dyDescent="0.2">
      <c r="A9" t="s">
        <v>1450</v>
      </c>
      <c r="B9" t="s">
        <v>1451</v>
      </c>
      <c r="C9" t="s">
        <v>2277</v>
      </c>
      <c r="D9" t="s">
        <v>16085</v>
      </c>
      <c r="F9">
        <v>660</v>
      </c>
      <c r="G9">
        <v>367.5</v>
      </c>
      <c r="H9">
        <v>322.5</v>
      </c>
      <c r="I9">
        <v>307.5</v>
      </c>
      <c r="J9">
        <v>0</v>
      </c>
      <c r="K9">
        <v>0</v>
      </c>
      <c r="L9">
        <v>0</v>
      </c>
      <c r="M9">
        <v>0</v>
      </c>
      <c r="N9">
        <v>337.5</v>
      </c>
      <c r="O9">
        <v>196.875</v>
      </c>
      <c r="P9">
        <v>168.75</v>
      </c>
      <c r="Q9">
        <v>168.75</v>
      </c>
      <c r="R9">
        <v>0</v>
      </c>
      <c r="S9">
        <v>0</v>
      </c>
      <c r="T9">
        <v>0</v>
      </c>
      <c r="U9">
        <v>0</v>
      </c>
      <c r="V9">
        <v>-99</v>
      </c>
      <c r="W9">
        <v>-99</v>
      </c>
      <c r="X9">
        <v>-99</v>
      </c>
      <c r="Y9">
        <v>-99</v>
      </c>
      <c r="Z9">
        <v>0.55681818181818177</v>
      </c>
      <c r="AA9">
        <v>0.95348837209302328</v>
      </c>
      <c r="AB9">
        <v>-99</v>
      </c>
      <c r="AC9">
        <v>-99</v>
      </c>
      <c r="AD9">
        <v>0.58333333333333337</v>
      </c>
      <c r="AE9">
        <v>1</v>
      </c>
      <c r="AF9">
        <v>-99</v>
      </c>
      <c r="AG9">
        <v>-99</v>
      </c>
      <c r="AH9">
        <v>-99</v>
      </c>
      <c r="AI9">
        <v>-99</v>
      </c>
      <c r="AJ9">
        <v>148</v>
      </c>
      <c r="AK9">
        <v>3.8133445945945947</v>
      </c>
      <c r="AL9">
        <v>3.2179054054054053</v>
      </c>
      <c r="AM9">
        <v>0</v>
      </c>
      <c r="AN9">
        <v>0</v>
      </c>
      <c r="AO9">
        <v>0</v>
      </c>
      <c r="AP9">
        <v>0</v>
      </c>
      <c r="AQ9">
        <v>7.03125</v>
      </c>
      <c r="AR9" t="str">
        <f>IF(A9="","",(IF(ISBLANK('Trust - Frontsheet'!$F$9),"",'Trust - Frontsheet'!$F$9)))</f>
        <v>x</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infopath/2007/PartnerControls"/>
    <ds:schemaRef ds:uri="32eb6925-5645-41a1-99e0-47ece1c4f54b"/>
    <ds:schemaRef ds:uri="http://purl.org/dc/elements/1.1/"/>
    <ds:schemaRef ds:uri="http://schemas.microsoft.com/office/2006/metadata/properties"/>
    <ds:schemaRef ds:uri="http://purl.org/dc/terms/"/>
    <ds:schemaRef ds:uri="http://schemas.openxmlformats.org/package/2006/metadata/core-properties"/>
    <ds:schemaRef ds:uri="633d6341-889e-4b5f-9e80-3947d34778b7"/>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Back Matthew (RBQ)</cp:lastModifiedBy>
  <dcterms:created xsi:type="dcterms:W3CDTF">2020-06-26T03:23:08Z</dcterms:created>
  <dcterms:modified xsi:type="dcterms:W3CDTF">2021-09-16T15:40:35Z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