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<sst xmlns="http://schemas.openxmlformats.org/spreadsheetml/2006/main" count="21717" uniqueCount="11104">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</sst>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8" t="s">
        <v>10983</v>
      </c>
      <c r="D2" s="148"/>
      <c r="E2" s="148"/>
      <c r="F2" s="148"/>
      <c r="G2" s="148"/>
      <c r="H2" s="148"/>
      <c r="I2" s="148"/>
      <c r="J2" s="32"/>
    </row>
    <row r="3" spans="2:13" ht="27" customHeight="1" x14ac:dyDescent="0.5">
      <c r="B3" s="32"/>
      <c r="C3" s="148"/>
      <c r="D3" s="148"/>
      <c r="E3" s="148"/>
      <c r="F3" s="148"/>
      <c r="G3" s="148"/>
      <c r="H3" s="148"/>
      <c r="I3" s="148"/>
      <c r="J3" s="32"/>
    </row>
    <row r="4" spans="2:13" ht="48" customHeight="1" x14ac:dyDescent="0.2">
      <c r="C4" s="150" t="s">
        <v>10898</v>
      </c>
      <c r="D4" s="150"/>
      <c r="E4" s="150"/>
      <c r="F4" s="150"/>
      <c r="G4" s="150"/>
      <c r="H4" s="150"/>
      <c r="I4" s="150"/>
    </row>
    <row r="5" spans="2:13" ht="15" customHeight="1" x14ac:dyDescent="0.2">
      <c r="F5" s="29"/>
    </row>
    <row r="6" spans="2:13" ht="16.5" customHeight="1" x14ac:dyDescent="0.35">
      <c r="C6" s="149"/>
      <c r="D6" s="149"/>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51" t="s">
        <v>284</v>
      </c>
      <c r="D8" s="152"/>
      <c r="E8" s="152"/>
      <c r="F8" s="152"/>
      <c r="G8" s="152"/>
      <c r="H8" s="152"/>
      <c r="I8" s="153"/>
    </row>
    <row r="9" spans="2:13" ht="12.75" customHeight="1" x14ac:dyDescent="0.2">
      <c r="C9" s="154" t="s">
        <v>10895</v>
      </c>
      <c r="D9" s="155"/>
      <c r="E9" s="155"/>
      <c r="F9" s="155"/>
      <c r="G9" s="155"/>
      <c r="H9" s="155"/>
      <c r="I9" s="156"/>
    </row>
    <row r="10" spans="2:13" ht="15.75" customHeight="1" x14ac:dyDescent="0.2">
      <c r="C10" s="154"/>
      <c r="D10" s="155"/>
      <c r="E10" s="155"/>
      <c r="F10" s="155"/>
      <c r="G10" s="155"/>
      <c r="H10" s="155"/>
      <c r="I10" s="156"/>
    </row>
    <row r="11" spans="2:13" ht="12.75" customHeight="1" x14ac:dyDescent="0.2">
      <c r="C11" s="157"/>
      <c r="D11" s="158"/>
      <c r="E11" s="158"/>
      <c r="F11" s="158"/>
      <c r="G11" s="158"/>
      <c r="H11" s="158"/>
      <c r="I11" s="159"/>
    </row>
    <row r="12" spans="2:13" ht="15.75" x14ac:dyDescent="0.2">
      <c r="C12" s="86"/>
      <c r="D12" s="86"/>
      <c r="E12" s="86"/>
      <c r="F12" s="86"/>
      <c r="G12" s="86"/>
      <c r="H12" s="86"/>
      <c r="I12" s="86"/>
    </row>
    <row r="13" spans="2:13" ht="15.75" x14ac:dyDescent="0.2">
      <c r="C13" s="151" t="s">
        <v>10896</v>
      </c>
      <c r="D13" s="152"/>
      <c r="E13" s="152"/>
      <c r="F13" s="152"/>
      <c r="G13" s="152"/>
      <c r="H13" s="152"/>
      <c r="I13" s="153"/>
    </row>
    <row r="14" spans="2:13" ht="15" x14ac:dyDescent="0.2">
      <c r="C14" s="160" t="str">
        <f>M14</f>
        <v/>
      </c>
      <c r="D14" s="160"/>
      <c r="E14" s="160"/>
      <c r="F14" s="160"/>
      <c r="G14" s="160"/>
      <c r="H14" s="160"/>
      <c r="I14" s="160"/>
      <c r="M14" s="29" t="str">
        <f>IF(OrgCodeSelection="","No 'Organisation Code' has been selected. Please choose an organisation","")</f>
        <v/>
      </c>
    </row>
    <row r="15" spans="2:13" x14ac:dyDescent="0.2">
      <c r="C15" s="87"/>
      <c r="D15" s="87"/>
      <c r="E15" s="87"/>
      <c r="F15" s="87"/>
      <c r="G15" s="87"/>
      <c r="H15" s="87"/>
      <c r="I15" s="87"/>
    </row>
    <row r="16" spans="2:13" ht="15.75" x14ac:dyDescent="0.2">
      <c r="C16" s="151" t="s">
        <v>10897</v>
      </c>
      <c r="D16" s="152"/>
      <c r="E16" s="152"/>
      <c r="F16" s="152"/>
      <c r="G16" s="152"/>
      <c r="H16" s="152"/>
      <c r="I16" s="153"/>
    </row>
    <row r="17" spans="3:9" ht="15" x14ac:dyDescent="0.2">
      <c r="C17" s="144" t="str">
        <f>IF('Trust - Frontsheet'!AB2="","",'Trust - Frontsheet'!AB2)</f>
        <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5" t="str">
        <f>IF('Trust - Frontsheet'!AB13="","",'Trust - Frontsheet'!AB13)</f>
        <v/>
      </c>
      <c r="D25" s="146"/>
      <c r="E25" s="146"/>
      <c r="F25" s="146"/>
      <c r="G25" s="146"/>
      <c r="H25" s="146"/>
      <c r="I25" s="147"/>
    </row>
    <row r="26" spans="3:9" ht="15" x14ac:dyDescent="0.2">
      <c r="C26" s="144" t="str">
        <f>IF('Trust - Frontsheet'!AD2="","",'Trust - Frontsheet'!AD2)</f>
        <v/>
      </c>
      <c r="D26" s="144"/>
      <c r="E26" s="144"/>
      <c r="F26" s="144"/>
      <c r="G26" s="144"/>
      <c r="H26" s="144"/>
      <c r="I26" s="144"/>
    </row>
    <row r="27" spans="3:9" ht="15" x14ac:dyDescent="0.2">
      <c r="C27" s="144" t="str">
        <f>IF('Trust - Frontsheet'!AD3="","",'Trust - Frontsheet'!AD3)</f>
        <v/>
      </c>
      <c r="D27" s="144"/>
      <c r="E27" s="144"/>
      <c r="F27" s="144"/>
      <c r="G27" s="144"/>
      <c r="H27" s="144"/>
      <c r="I27" s="144"/>
    </row>
    <row r="28" spans="3:9" ht="15" x14ac:dyDescent="0.2">
      <c r="C28" s="144" t="str">
        <f>IF('Trust - Frontsheet'!AD4="","",'Trust - Frontsheet'!AD4)</f>
        <v/>
      </c>
      <c r="D28" s="144"/>
      <c r="E28" s="144"/>
      <c r="F28" s="144"/>
      <c r="G28" s="144"/>
      <c r="H28" s="144"/>
      <c r="I28" s="144"/>
    </row>
    <row r="29" spans="3:9" ht="15.75" customHeight="1" x14ac:dyDescent="0.2">
      <c r="C29" s="144" t="str">
        <f>IF('Trust - Frontsheet'!AD5="","",'Trust - Frontsheet'!AD5)</f>
        <v/>
      </c>
      <c r="D29" s="144"/>
      <c r="E29" s="144"/>
      <c r="F29" s="144"/>
      <c r="G29" s="144"/>
      <c r="H29" s="144"/>
      <c r="I29" s="144"/>
    </row>
    <row r="30" spans="3:9" ht="15" x14ac:dyDescent="0.2">
      <c r="C30" s="144" t="str">
        <f>IF('Trust - Frontsheet'!AD6="","",'Trust - Frontsheet'!AD6)</f>
        <v>One or more wards has less than 1448 actual hours (approx. 2 full time staff)</v>
      </c>
      <c r="D30" s="144"/>
      <c r="E30" s="144"/>
      <c r="F30" s="144"/>
      <c r="G30" s="144"/>
      <c r="H30" s="144"/>
      <c r="I30" s="144"/>
    </row>
    <row r="31" spans="3:9" ht="15" x14ac:dyDescent="0.2">
      <c r="C31" s="144" t="str">
        <f>IF('Trust - Frontsheet'!AD7="","",'Trust - Frontsheet'!AD7)</f>
        <v/>
      </c>
      <c r="D31" s="144"/>
      <c r="E31" s="144"/>
      <c r="F31" s="144"/>
      <c r="G31" s="144"/>
      <c r="H31" s="144"/>
      <c r="I31" s="144"/>
    </row>
    <row r="32" spans="3:9" ht="15" x14ac:dyDescent="0.2">
      <c r="C32" s="144" t="str">
        <f>IF('Trust - Frontsheet'!AD8="","",'Trust - Frontsheet'!AD8)</f>
        <v/>
      </c>
      <c r="D32" s="144"/>
      <c r="E32" s="144"/>
      <c r="F32" s="144"/>
      <c r="G32" s="144"/>
      <c r="H32" s="144"/>
      <c r="I32" s="144"/>
    </row>
    <row r="33" spans="3:9" ht="15" x14ac:dyDescent="0.2">
      <c r="C33" s="144" t="str">
        <f>IF('Trust - Frontsheet'!AD9="","",'Trust - Frontsheet'!AD9)</f>
        <v/>
      </c>
      <c r="D33" s="144"/>
      <c r="E33" s="144"/>
      <c r="F33" s="144"/>
      <c r="G33" s="144"/>
      <c r="H33" s="144"/>
      <c r="I33" s="144"/>
    </row>
    <row r="34" spans="3:9" ht="15" x14ac:dyDescent="0.2">
      <c r="C34" s="144" t="str">
        <f>IF('Trust - Frontsheet'!AD10="","",'Trust - Frontsheet'!AD10)</f>
        <v/>
      </c>
      <c r="D34" s="144"/>
      <c r="E34" s="144"/>
      <c r="F34" s="144"/>
      <c r="G34" s="144"/>
      <c r="H34" s="144"/>
      <c r="I34" s="144"/>
    </row>
    <row r="35" spans="3:9" ht="15" x14ac:dyDescent="0.2">
      <c r="C35" s="144" t="str">
        <f>IF('Trust - Frontsheet'!AD11="","",'Trust - Frontsheet'!AD11)</f>
        <v/>
      </c>
      <c r="D35" s="144"/>
      <c r="E35" s="144"/>
      <c r="F35" s="144"/>
      <c r="G35" s="144"/>
      <c r="H35" s="144"/>
      <c r="I35" s="144"/>
    </row>
    <row r="36" spans="3:9" ht="15" x14ac:dyDescent="0.2">
      <c r="C36" s="144" t="str">
        <f>IF('Trust - Frontsheet'!AD12="","",'Trust - Frontsheet'!AD12)</f>
        <v/>
      </c>
      <c r="D36" s="144"/>
      <c r="E36" s="144"/>
      <c r="F36" s="144"/>
      <c r="G36" s="144"/>
      <c r="H36" s="144"/>
      <c r="I36" s="144"/>
    </row>
    <row r="37" spans="3:9" x14ac:dyDescent="0.2"/>
    <row r="38" spans="3:9" x14ac:dyDescent="0.2"/>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F11" zoomScale="60" zoomScaleNormal="60" workbookViewId="0">
      <selection activeCell="Q16" sqref="Q16"/>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75" t="s">
        <v>10983</v>
      </c>
      <c r="E2" s="175"/>
      <c r="F2" s="175"/>
      <c r="G2" s="175"/>
      <c r="H2" s="175"/>
      <c r="I2" s="175"/>
      <c r="J2" s="175"/>
      <c r="K2" s="175"/>
      <c r="L2" s="175"/>
      <c r="M2" s="175"/>
      <c r="N2" s="175"/>
      <c r="O2" s="175"/>
      <c r="P2" s="175"/>
      <c r="Q2" s="175"/>
      <c r="R2" s="175"/>
      <c r="S2" s="175"/>
      <c r="T2" s="175"/>
      <c r="U2" s="175"/>
      <c r="V2" s="175"/>
      <c r="W2" s="175"/>
      <c r="X2" s="175"/>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75"/>
      <c r="E3" s="175"/>
      <c r="F3" s="175"/>
      <c r="G3" s="175"/>
      <c r="H3" s="175"/>
      <c r="I3" s="175"/>
      <c r="J3" s="175"/>
      <c r="K3" s="175"/>
      <c r="L3" s="175"/>
      <c r="M3" s="175"/>
      <c r="N3" s="175"/>
      <c r="O3" s="175"/>
      <c r="P3" s="175"/>
      <c r="Q3" s="175"/>
      <c r="R3" s="175"/>
      <c r="S3" s="175"/>
      <c r="T3" s="175"/>
      <c r="U3" s="175"/>
      <c r="V3" s="175"/>
      <c r="W3" s="175"/>
      <c r="X3" s="175"/>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83" t="str">
        <f>IF(Control_Panel!OrgNameSelection="","",Control_Panel!OrgNameSelection)</f>
        <v>Liverpool Heart And Chest NHS Foundation Trust</v>
      </c>
      <c r="G5" s="183"/>
      <c r="H5" s="183"/>
      <c r="I5" s="183"/>
      <c r="J5" s="183"/>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78" t="s">
        <v>1068</v>
      </c>
      <c r="G7" s="178"/>
      <c r="H7" s="178"/>
      <c r="I7" s="178"/>
      <c r="J7" s="178"/>
      <c r="K7" s="178"/>
      <c r="L7" s="178"/>
      <c r="M7" s="178"/>
      <c r="N7" s="178"/>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82" t="s">
        <v>9897</v>
      </c>
      <c r="G8" s="182"/>
      <c r="H8" s="182"/>
      <c r="I8" s="182"/>
      <c r="J8" s="182"/>
      <c r="K8" s="182"/>
      <c r="L8" s="182"/>
      <c r="M8" s="182"/>
      <c r="N8" s="182"/>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79"/>
      <c r="G9" s="180"/>
      <c r="H9" s="180"/>
      <c r="I9" s="180"/>
      <c r="J9" s="180"/>
      <c r="K9" s="180"/>
      <c r="L9" s="180"/>
      <c r="M9" s="180"/>
      <c r="N9" s="181"/>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77"/>
      <c r="E10" s="177"/>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76"/>
      <c r="E11" s="176"/>
      <c r="F11" s="47" t="s">
        <v>8841</v>
      </c>
      <c r="I11" s="165" t="s">
        <v>1064</v>
      </c>
      <c r="J11" s="165"/>
      <c r="K11" s="165"/>
      <c r="L11" s="165"/>
      <c r="M11" s="165" t="s">
        <v>1065</v>
      </c>
      <c r="N11" s="165"/>
      <c r="O11" s="165"/>
      <c r="P11" s="165"/>
      <c r="Q11" s="163" t="s">
        <v>1064</v>
      </c>
      <c r="R11" s="164"/>
      <c r="S11" s="163" t="s">
        <v>1065</v>
      </c>
      <c r="T11" s="164"/>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63" t="s">
        <v>287</v>
      </c>
      <c r="E12" s="170"/>
      <c r="F12" s="171" t="s">
        <v>291</v>
      </c>
      <c r="G12" s="173" t="s">
        <v>290</v>
      </c>
      <c r="H12" s="174"/>
      <c r="I12" s="162" t="s">
        <v>8129</v>
      </c>
      <c r="J12" s="162"/>
      <c r="K12" s="162" t="s">
        <v>1066</v>
      </c>
      <c r="L12" s="162"/>
      <c r="M12" s="162" t="s">
        <v>8129</v>
      </c>
      <c r="N12" s="162"/>
      <c r="O12" s="162" t="s">
        <v>1066</v>
      </c>
      <c r="P12" s="162"/>
      <c r="Q12" s="162" t="s">
        <v>10893</v>
      </c>
      <c r="R12" s="162" t="s">
        <v>1067</v>
      </c>
      <c r="S12" s="162" t="s">
        <v>10893</v>
      </c>
      <c r="T12" s="162" t="s">
        <v>1067</v>
      </c>
      <c r="U12" s="162" t="s">
        <v>10100</v>
      </c>
      <c r="V12" s="166" t="s">
        <v>10101</v>
      </c>
      <c r="W12" s="166" t="s">
        <v>1066</v>
      </c>
      <c r="X12" s="166" t="s">
        <v>10102</v>
      </c>
      <c r="Y12" s="37"/>
      <c r="Z12" s="49"/>
      <c r="AA12" s="49"/>
      <c r="AB12" s="102" t="str">
        <f>IF(J622&gt;0, "Please do not enter negative numbers","")</f>
        <v/>
      </c>
      <c r="AC12" s="49" t="s">
        <v>11044</v>
      </c>
      <c r="AD12" s="49"/>
      <c r="AE12" s="49"/>
      <c r="AF12" s="49"/>
      <c r="AG12" s="49"/>
      <c r="AH12" s="49"/>
      <c r="AI12" s="49"/>
      <c r="AJ12" s="161" t="s">
        <v>10924</v>
      </c>
      <c r="AK12" s="161"/>
      <c r="AL12" s="161"/>
      <c r="AM12" s="161"/>
      <c r="AN12" s="161"/>
      <c r="AO12" s="161"/>
      <c r="AP12" s="161"/>
      <c r="AQ12" s="161"/>
      <c r="AR12" s="161"/>
      <c r="AV12" s="115" t="str">
        <f t="shared" si="0"/>
        <v>NLXGREYSTONES</v>
      </c>
      <c r="AW12" s="116" t="s">
        <v>7914</v>
      </c>
      <c r="AX12" s="116" t="s">
        <v>7915</v>
      </c>
      <c r="AY12" s="116" t="s">
        <v>7914</v>
      </c>
      <c r="AZ12" s="116" t="s">
        <v>7915</v>
      </c>
      <c r="BA12" s="116" t="str">
        <f t="shared" si="1"/>
        <v>NLX</v>
      </c>
    </row>
    <row r="13" spans="1:54" ht="76.5" customHeight="1" x14ac:dyDescent="0.2">
      <c r="A13" s="168"/>
      <c r="B13" s="169"/>
      <c r="C13" s="92"/>
      <c r="D13" s="33" t="s">
        <v>288</v>
      </c>
      <c r="E13" s="34" t="s">
        <v>289</v>
      </c>
      <c r="F13" s="172"/>
      <c r="G13" s="54" t="s">
        <v>1215</v>
      </c>
      <c r="H13" s="54" t="s">
        <v>1216</v>
      </c>
      <c r="I13" s="35" t="s">
        <v>1062</v>
      </c>
      <c r="J13" s="35" t="s">
        <v>1063</v>
      </c>
      <c r="K13" s="35" t="s">
        <v>1062</v>
      </c>
      <c r="L13" s="35" t="s">
        <v>1063</v>
      </c>
      <c r="M13" s="35" t="s">
        <v>1062</v>
      </c>
      <c r="N13" s="35" t="s">
        <v>1063</v>
      </c>
      <c r="O13" s="35" t="s">
        <v>1062</v>
      </c>
      <c r="P13" s="35" t="s">
        <v>1063</v>
      </c>
      <c r="Q13" s="162"/>
      <c r="R13" s="162"/>
      <c r="S13" s="162"/>
      <c r="T13" s="162"/>
      <c r="U13" s="162"/>
      <c r="V13" s="167"/>
      <c r="W13" s="167"/>
      <c r="X13" s="167"/>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2790</v>
      </c>
      <c r="J14" s="62">
        <v>2355</v>
      </c>
      <c r="K14" s="62">
        <v>1627.5</v>
      </c>
      <c r="L14" s="62">
        <v>1800</v>
      </c>
      <c r="M14" s="62">
        <v>1162.5</v>
      </c>
      <c r="N14" s="62">
        <v>1050</v>
      </c>
      <c r="O14" s="63">
        <v>871</v>
      </c>
      <c r="P14" s="64">
        <v>1021.875</v>
      </c>
      <c r="Q14" s="65">
        <f>IF(ISERROR(IF($I14="","",J14/I14)),"-",(IF($I14="","",J14/I14)))</f>
        <v>0.84408602150537637</v>
      </c>
      <c r="R14" s="66">
        <f>IF(ISERROR(IF(K14="","",L14/K14)),"-",(IF(K14="","",L14/K14)))</f>
        <v>1.1059907834101383</v>
      </c>
      <c r="S14" s="65">
        <f>IF(ISERROR(IF(M14="","",N14/M14)),"-",(IF(M14="","",N14/M14)))</f>
        <v>0.90322580645161288</v>
      </c>
      <c r="T14" s="66">
        <f>IF(ISERROR(IF(O14="","",P14/O14)),"-",IF(O14="","",P14/O14))</f>
        <v>1.1732204362801377</v>
      </c>
      <c r="U14" s="67">
        <v>876</v>
      </c>
      <c r="V14" s="68">
        <f>IF(ISERROR(IF($U14="","",SUM(J14,N14)/$U14)),"-",(IF($U14="","",SUM(J14,N14)/$U14)))</f>
        <v>3.8869863013698631</v>
      </c>
      <c r="W14" s="68">
        <f>IF(ISERROR(IF($U14="","",SUM(L14,P14)/$U14)),"-",(IF($U14="","",SUM(L14,P14)/$U14)))</f>
        <v>3.2213184931506849</v>
      </c>
      <c r="X14" s="68">
        <f>IF(ISERROR(IF($U14="","",SUM(J14,L14,N14,P14)/$U14)),"-",(IF($U14="","",SUM(J14,L14,N14,P14)/$U14)))</f>
        <v>7.1083047945205475</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1860</v>
      </c>
      <c r="J15" s="62">
        <v>1732</v>
      </c>
      <c r="K15" s="62">
        <v>1162.5</v>
      </c>
      <c r="L15" s="62">
        <v>1425</v>
      </c>
      <c r="M15" s="62">
        <v>871.875</v>
      </c>
      <c r="N15" s="62">
        <v>825</v>
      </c>
      <c r="O15" s="63">
        <v>581.25</v>
      </c>
      <c r="P15" s="64">
        <v>503.35</v>
      </c>
      <c r="Q15" s="65">
        <f t="shared" ref="Q15:Q78" si="3">IF(ISERROR(IF($I15="","",J15/I15)),"-",(IF($I15="","",J15/I15)))</f>
        <v>0.9311827956989247</v>
      </c>
      <c r="R15" s="66">
        <f t="shared" ref="R15:R78" si="4">IF(ISERROR(IF(K15="","",L15/K15)),"-",(IF(K15="","",L15/K15)))</f>
        <v>1.2258064516129032</v>
      </c>
      <c r="S15" s="65">
        <f t="shared" ref="S15:S78" si="5">IF(ISERROR(IF(M15="","",N15/M15)),"-",(IF(M15="","",N15/M15)))</f>
        <v>0.94623655913978499</v>
      </c>
      <c r="T15" s="66">
        <f t="shared" ref="T15:T78" si="6">IF(ISERROR(IF(O15="","",P15/O15)),"-",IF(O15="","",P15/O15))</f>
        <v>0.86597849462365595</v>
      </c>
      <c r="U15" s="67">
        <v>548</v>
      </c>
      <c r="V15" s="68">
        <f t="shared" ref="V15:V78" si="7">IF(ISERROR(IF($U15="","",SUM(J15,N15)/$U15)),"-",(IF($U15="","",SUM(J15,N15)/$U15)))</f>
        <v>4.6660583941605838</v>
      </c>
      <c r="W15" s="68">
        <f t="shared" ref="W15:W78" si="8">IF(ISERROR(IF($U15="","",SUM(L15,P15)/$U15)),"-",(IF($U15="","",SUM(L15,P15)/$U15)))</f>
        <v>3.5188868613138684</v>
      </c>
      <c r="X15" s="68">
        <f t="shared" ref="X15:X78" si="9">IF(ISERROR(IF($U15="","",SUM(J15,L15,N15,P15)/$U15)),"-",(IF($U15="","",SUM(J15,L15,N15,P15)/$U15)))</f>
        <v>8.1849452554744531</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1395</v>
      </c>
      <c r="J16" s="62">
        <v>1372.5</v>
      </c>
      <c r="K16" s="62">
        <v>1395</v>
      </c>
      <c r="L16" s="62">
        <v>1575</v>
      </c>
      <c r="M16" s="62">
        <v>875</v>
      </c>
      <c r="N16" s="62">
        <v>675</v>
      </c>
      <c r="O16" s="63">
        <v>581.25</v>
      </c>
      <c r="P16" s="64">
        <v>702.75</v>
      </c>
      <c r="Q16" s="65">
        <f t="shared" si="3"/>
        <v>0.9838709677419355</v>
      </c>
      <c r="R16" s="66">
        <f t="shared" si="4"/>
        <v>1.1290322580645162</v>
      </c>
      <c r="S16" s="65">
        <f t="shared" si="5"/>
        <v>0.77142857142857146</v>
      </c>
      <c r="T16" s="66">
        <f t="shared" si="6"/>
        <v>1.2090322580645161</v>
      </c>
      <c r="U16" s="67">
        <v>571</v>
      </c>
      <c r="V16" s="68">
        <f t="shared" si="7"/>
        <v>3.5858143607705779</v>
      </c>
      <c r="W16" s="68">
        <f t="shared" si="8"/>
        <v>3.9890542907180384</v>
      </c>
      <c r="X16" s="68">
        <f t="shared" si="9"/>
        <v>7.5748686514886163</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13147</v>
      </c>
      <c r="J17" s="62">
        <v>13155</v>
      </c>
      <c r="K17" s="62">
        <v>1395</v>
      </c>
      <c r="L17" s="62">
        <v>1447</v>
      </c>
      <c r="M17" s="62">
        <v>9229</v>
      </c>
      <c r="N17" s="62">
        <v>9218</v>
      </c>
      <c r="O17" s="63">
        <v>1157</v>
      </c>
      <c r="P17" s="64">
        <v>1077</v>
      </c>
      <c r="Q17" s="65">
        <f t="shared" si="3"/>
        <v>1.0006085038411805</v>
      </c>
      <c r="R17" s="66">
        <f t="shared" si="4"/>
        <v>1.0372759856630824</v>
      </c>
      <c r="S17" s="65">
        <f t="shared" si="5"/>
        <v>0.99880810488676997</v>
      </c>
      <c r="T17" s="66">
        <f t="shared" si="6"/>
        <v>0.93085566119273988</v>
      </c>
      <c r="U17" s="67">
        <v>825</v>
      </c>
      <c r="V17" s="68">
        <f t="shared" si="7"/>
        <v>27.118787878787877</v>
      </c>
      <c r="W17" s="68">
        <f t="shared" si="8"/>
        <v>3.0593939393939396</v>
      </c>
      <c r="X17" s="68">
        <f t="shared" si="9"/>
        <v>30.17818181818182</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2</v>
      </c>
      <c r="C18" s="50"/>
      <c r="D18" s="59" t="str">
        <f t="shared" si="2"/>
        <v>RBQHQ</v>
      </c>
      <c r="E18" s="72" t="s">
        <v>10183</v>
      </c>
      <c r="F18" s="60" t="s">
        <v>11099</v>
      </c>
      <c r="G18" s="78" t="s">
        <v>305</v>
      </c>
      <c r="H18" s="85" t="s">
        <v>309</v>
      </c>
      <c r="I18" s="61">
        <v>285</v>
      </c>
      <c r="J18" s="62">
        <v>285</v>
      </c>
      <c r="K18" s="62">
        <v>112.5</v>
      </c>
      <c r="L18" s="62">
        <v>112.5</v>
      </c>
      <c r="M18" s="62">
        <v>192</v>
      </c>
      <c r="N18" s="62">
        <v>192</v>
      </c>
      <c r="O18" s="63">
        <v>85</v>
      </c>
      <c r="P18" s="64">
        <v>85</v>
      </c>
      <c r="Q18" s="65">
        <f t="shared" si="3"/>
        <v>1</v>
      </c>
      <c r="R18" s="66">
        <f t="shared" si="4"/>
        <v>1</v>
      </c>
      <c r="S18" s="65">
        <f t="shared" si="5"/>
        <v>1</v>
      </c>
      <c r="T18" s="66">
        <f t="shared" si="6"/>
        <v>1</v>
      </c>
      <c r="U18" s="67">
        <v>35</v>
      </c>
      <c r="V18" s="68">
        <f t="shared" si="7"/>
        <v>13.628571428571428</v>
      </c>
      <c r="W18" s="68">
        <f t="shared" si="8"/>
        <v>5.6428571428571432</v>
      </c>
      <c r="X18" s="68">
        <f t="shared" si="9"/>
        <v>19.271428571428572</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2</v>
      </c>
      <c r="C19" s="50"/>
      <c r="D19" s="59" t="str">
        <f t="shared" si="2"/>
        <v>RBQHQ</v>
      </c>
      <c r="E19" s="72" t="s">
        <v>10183</v>
      </c>
      <c r="F19" s="60" t="s">
        <v>11100</v>
      </c>
      <c r="G19" s="78" t="s">
        <v>319</v>
      </c>
      <c r="H19" s="85" t="s">
        <v>324</v>
      </c>
      <c r="I19" s="61">
        <v>2700</v>
      </c>
      <c r="J19" s="62">
        <v>2467.5</v>
      </c>
      <c r="K19" s="62">
        <v>2250</v>
      </c>
      <c r="L19" s="62">
        <v>1800</v>
      </c>
      <c r="M19" s="62">
        <v>1125</v>
      </c>
      <c r="N19" s="62">
        <v>1134.3800000000001</v>
      </c>
      <c r="O19" s="63">
        <v>562.5</v>
      </c>
      <c r="P19" s="64">
        <v>496.875</v>
      </c>
      <c r="Q19" s="65">
        <f t="shared" si="3"/>
        <v>0.91388888888888886</v>
      </c>
      <c r="R19" s="66">
        <f t="shared" si="4"/>
        <v>0.8</v>
      </c>
      <c r="S19" s="65">
        <f t="shared" si="5"/>
        <v>1.0083377777777778</v>
      </c>
      <c r="T19" s="66">
        <f t="shared" si="6"/>
        <v>0.8833333333333333</v>
      </c>
      <c r="U19" s="67">
        <v>1079</v>
      </c>
      <c r="V19" s="68">
        <f t="shared" si="7"/>
        <v>3.338164967562558</v>
      </c>
      <c r="W19" s="68">
        <f t="shared" si="8"/>
        <v>2.1287071362372569</v>
      </c>
      <c r="X19" s="68">
        <f t="shared" si="9"/>
        <v>5.4668721037998145</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2</v>
      </c>
      <c r="C20" s="50"/>
      <c r="D20" s="59" t="str">
        <f t="shared" si="2"/>
        <v>RBQHQ</v>
      </c>
      <c r="E20" s="75" t="s">
        <v>10183</v>
      </c>
      <c r="F20" s="60" t="s">
        <v>11101</v>
      </c>
      <c r="G20" s="78" t="s">
        <v>324</v>
      </c>
      <c r="H20" s="85" t="s">
        <v>310</v>
      </c>
      <c r="I20" s="61">
        <v>930</v>
      </c>
      <c r="J20" s="62">
        <v>817.5</v>
      </c>
      <c r="K20" s="62">
        <v>465</v>
      </c>
      <c r="L20" s="62">
        <v>555</v>
      </c>
      <c r="M20" s="62">
        <v>581.25</v>
      </c>
      <c r="N20" s="62">
        <v>459</v>
      </c>
      <c r="O20" s="63">
        <v>290</v>
      </c>
      <c r="P20" s="64">
        <v>271</v>
      </c>
      <c r="Q20" s="65">
        <f t="shared" si="3"/>
        <v>0.87903225806451613</v>
      </c>
      <c r="R20" s="66">
        <f t="shared" si="4"/>
        <v>1.1935483870967742</v>
      </c>
      <c r="S20" s="65">
        <f t="shared" si="5"/>
        <v>0.78967741935483871</v>
      </c>
      <c r="T20" s="66">
        <f t="shared" si="6"/>
        <v>0.93448275862068964</v>
      </c>
      <c r="U20" s="67">
        <v>282</v>
      </c>
      <c r="V20" s="68">
        <f t="shared" si="7"/>
        <v>4.5265957446808507</v>
      </c>
      <c r="W20" s="68">
        <f t="shared" si="8"/>
        <v>2.9290780141843973</v>
      </c>
      <c r="X20" s="68">
        <f t="shared" si="9"/>
        <v>7.455673758865248</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2</v>
      </c>
      <c r="C21" s="50"/>
      <c r="D21" s="59" t="str">
        <f t="shared" si="2"/>
        <v>RBQHQ</v>
      </c>
      <c r="E21" s="75" t="s">
        <v>10183</v>
      </c>
      <c r="F21" s="60" t="s">
        <v>11102</v>
      </c>
      <c r="G21" s="78" t="s">
        <v>324</v>
      </c>
      <c r="H21" s="85" t="s">
        <v>310</v>
      </c>
      <c r="I21" s="61">
        <v>930</v>
      </c>
      <c r="J21" s="62">
        <v>795</v>
      </c>
      <c r="K21" s="62">
        <v>465</v>
      </c>
      <c r="L21" s="62">
        <v>772.5</v>
      </c>
      <c r="M21" s="62">
        <v>581.35</v>
      </c>
      <c r="N21" s="62">
        <v>506.25</v>
      </c>
      <c r="O21" s="63">
        <v>281.25</v>
      </c>
      <c r="P21" s="64">
        <v>262.5</v>
      </c>
      <c r="Q21" s="65">
        <f t="shared" si="3"/>
        <v>0.85483870967741937</v>
      </c>
      <c r="R21" s="66">
        <f t="shared" si="4"/>
        <v>1.6612903225806452</v>
      </c>
      <c r="S21" s="65">
        <f t="shared" si="5"/>
        <v>0.87081792379805623</v>
      </c>
      <c r="T21" s="66">
        <f t="shared" si="6"/>
        <v>0.93333333333333335</v>
      </c>
      <c r="U21" s="67">
        <v>287</v>
      </c>
      <c r="V21" s="68">
        <f t="shared" si="7"/>
        <v>4.5339721254355405</v>
      </c>
      <c r="W21" s="68">
        <f t="shared" si="8"/>
        <v>3.6062717770034842</v>
      </c>
      <c r="X21" s="68">
        <f t="shared" si="9"/>
        <v>8.1402439024390247</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c r="I22" s="61">
        <v>3022.5</v>
      </c>
      <c r="J22" s="62">
        <v>2940</v>
      </c>
      <c r="K22" s="62">
        <v>607.5</v>
      </c>
      <c r="L22" s="62">
        <v>577.5</v>
      </c>
      <c r="M22" s="62">
        <v>2034.375</v>
      </c>
      <c r="N22" s="62">
        <v>1921.875</v>
      </c>
      <c r="O22" s="63">
        <v>290.625</v>
      </c>
      <c r="P22" s="64">
        <v>271.875</v>
      </c>
      <c r="Q22" s="65">
        <f t="shared" si="3"/>
        <v>0.97270471464019848</v>
      </c>
      <c r="R22" s="66">
        <f t="shared" si="4"/>
        <v>0.95061728395061729</v>
      </c>
      <c r="S22" s="65">
        <f t="shared" si="5"/>
        <v>0.9447004608294931</v>
      </c>
      <c r="T22" s="66">
        <f t="shared" si="6"/>
        <v>0.93548387096774188</v>
      </c>
      <c r="U22" s="67">
        <v>240</v>
      </c>
      <c r="V22" s="68">
        <f t="shared" si="7"/>
        <v>20.2578125</v>
      </c>
      <c r="W22" s="68">
        <f t="shared" si="8"/>
        <v>3.5390625</v>
      </c>
      <c r="X22" s="68">
        <f t="shared" si="9"/>
        <v>23.796875</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27059.5</v>
      </c>
      <c r="J214" s="79">
        <f t="shared" si="58"/>
        <v>25919.5</v>
      </c>
      <c r="K214" s="79">
        <f t="shared" si="58"/>
        <v>9480</v>
      </c>
      <c r="L214" s="79">
        <f t="shared" si="58"/>
        <v>10064.5</v>
      </c>
      <c r="M214" s="79">
        <f t="shared" si="58"/>
        <v>16652.349999999999</v>
      </c>
      <c r="N214" s="79">
        <f t="shared" si="58"/>
        <v>15981.505000000001</v>
      </c>
      <c r="O214" s="79">
        <f t="shared" si="58"/>
        <v>4699.875</v>
      </c>
      <c r="P214" s="79">
        <f>SUM(P14:P213)</f>
        <v>4692.2250000000004</v>
      </c>
      <c r="Q214" s="71"/>
      <c r="R214" s="66"/>
      <c r="S214" s="71"/>
      <c r="T214" s="66"/>
      <c r="U214" s="80">
        <f>SUM(U14:U213)</f>
        <v>4743</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0</v>
      </c>
      <c r="U216" s="51">
        <f t="shared" ref="U216:U279" si="71">IF(AND(SUM(J15,L15,N15,P15)&gt;0,U15=0),1,0)</f>
        <v>0</v>
      </c>
      <c r="V216" s="51"/>
      <c r="W216" s="51"/>
      <c r="X216" s="51"/>
      <c r="Y216" s="37">
        <f t="shared" ref="Y216:Y279" si="72">SUM(H216:T216)</f>
        <v>1</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1</v>
      </c>
      <c r="AF217" s="36">
        <f t="shared" ref="AF217:AF226" si="79">IF(S15="",0, IF(S15="-",0,IF(S15&gt;100%,1,0)))</f>
        <v>0</v>
      </c>
      <c r="AG217" s="36">
        <f t="shared" ref="AG217:AG226" si="80">IF(T15="",0, IF(T15="-",0,IF(T15&gt;100%,1,0)))</f>
        <v>0</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1</v>
      </c>
      <c r="S218" s="51">
        <f t="shared" si="63"/>
        <v>0</v>
      </c>
      <c r="T218" s="51">
        <f t="shared" si="63"/>
        <v>0</v>
      </c>
      <c r="U218" s="51">
        <f t="shared" si="71"/>
        <v>0</v>
      </c>
      <c r="V218" s="51"/>
      <c r="W218" s="51"/>
      <c r="X218" s="51"/>
      <c r="Y218" s="37">
        <f t="shared" si="72"/>
        <v>2</v>
      </c>
      <c r="AC218" s="36">
        <f t="shared" si="73"/>
        <v>0</v>
      </c>
      <c r="AE218" s="36">
        <f t="shared" si="78"/>
        <v>1</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1</v>
      </c>
      <c r="AC219" s="36">
        <f t="shared" si="73"/>
        <v>1</v>
      </c>
      <c r="AE219" s="36">
        <f t="shared" si="78"/>
        <v>1</v>
      </c>
      <c r="AF219" s="36">
        <f t="shared" si="79"/>
        <v>0</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1</v>
      </c>
      <c r="T220" s="51">
        <f t="shared" si="63"/>
        <v>0</v>
      </c>
      <c r="U220" s="51">
        <f t="shared" si="71"/>
        <v>0</v>
      </c>
      <c r="V220" s="51"/>
      <c r="W220" s="51"/>
      <c r="X220" s="51"/>
      <c r="Y220" s="37">
        <f t="shared" si="72"/>
        <v>1</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1</v>
      </c>
      <c r="S221" s="51">
        <f t="shared" si="63"/>
        <v>0</v>
      </c>
      <c r="T221" s="51">
        <f t="shared" si="63"/>
        <v>0</v>
      </c>
      <c r="U221" s="51">
        <f t="shared" si="71"/>
        <v>0</v>
      </c>
      <c r="V221" s="51"/>
      <c r="W221" s="51"/>
      <c r="X221" s="51"/>
      <c r="Y221" s="37">
        <f t="shared" si="72"/>
        <v>1</v>
      </c>
      <c r="AC221" s="36">
        <f t="shared" si="73"/>
        <v>0</v>
      </c>
      <c r="AE221" s="36">
        <f t="shared" si="78"/>
        <v>0</v>
      </c>
      <c r="AF221" s="36">
        <f t="shared" si="79"/>
        <v>1</v>
      </c>
      <c r="AG221" s="36">
        <f t="shared" si="80"/>
        <v>0</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1</v>
      </c>
      <c r="S222" s="51">
        <f t="shared" si="63"/>
        <v>0</v>
      </c>
      <c r="T222" s="51">
        <f t="shared" si="63"/>
        <v>0</v>
      </c>
      <c r="U222" s="51">
        <f t="shared" si="71"/>
        <v>0</v>
      </c>
      <c r="V222" s="51"/>
      <c r="W222" s="51"/>
      <c r="X222" s="51"/>
      <c r="Y222" s="37">
        <f t="shared" si="72"/>
        <v>1</v>
      </c>
      <c r="AC222" s="36">
        <f t="shared" si="73"/>
        <v>0</v>
      </c>
      <c r="AE222" s="36">
        <f t="shared" si="78"/>
        <v>1</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1</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1</v>
      </c>
      <c r="AE417" s="36">
        <f t="shared" ref="AE417:AG417" si="202">SUM(AE216:AE415)</f>
        <v>6</v>
      </c>
      <c r="AF417" s="36">
        <f t="shared" si="202"/>
        <v>1</v>
      </c>
      <c r="AG417" s="36">
        <f t="shared" si="202"/>
        <v>2</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2355</v>
      </c>
      <c r="H2" s="93">
        <f>'Trust - Frontsheet'!K14</f>
        <v>1627.5</v>
      </c>
      <c r="I2" s="93">
        <f>'Trust - Frontsheet'!L14</f>
        <v>1800</v>
      </c>
      <c r="J2" s="93">
        <f>'Trust - Frontsheet'!M14</f>
        <v>1162.5</v>
      </c>
      <c r="K2" s="93">
        <f>'Trust - Frontsheet'!N14</f>
        <v>1050</v>
      </c>
      <c r="L2" s="93">
        <f>'Trust - Frontsheet'!O14</f>
        <v>871</v>
      </c>
      <c r="M2" s="93">
        <f>'Trust - Frontsheet'!P14</f>
        <v>1021.875</v>
      </c>
      <c r="N2" s="93">
        <f>IF(OR('Trust - Frontsheet'!Q14="",'Trust - Frontsheet'!Q14="-"),0,('Trust - Frontsheet'!Q14))</f>
        <v>0.84408602150537637</v>
      </c>
      <c r="O2" s="93">
        <f>IF(OR('Trust - Frontsheet'!R14="",'Trust - Frontsheet'!R14="-"),0,('Trust - Frontsheet'!R14))</f>
        <v>1.1059907834101383</v>
      </c>
      <c r="P2" s="93">
        <f>IF(OR('Trust - Frontsheet'!S14="",'Trust - Frontsheet'!S14="-"),0,('Trust - Frontsheet'!S14))</f>
        <v>0.90322580645161288</v>
      </c>
      <c r="Q2" s="93">
        <f>IF(OR('Trust - Frontsheet'!T14="",'Trust - Frontsheet'!T14="-"),0,('Trust - Frontsheet'!T14))</f>
        <v>1.1732204362801377</v>
      </c>
      <c r="R2" s="93">
        <f>'Trust - Frontsheet'!U14</f>
        <v>876</v>
      </c>
      <c r="S2" s="93">
        <f>IF(OR('Trust - Frontsheet'!V14="",'Trust - Frontsheet'!V14="-"),0,('Trust - Frontsheet'!V14))</f>
        <v>3.8869863013698631</v>
      </c>
      <c r="T2" s="93">
        <f>IF(OR('Trust - Frontsheet'!W14="",'Trust - Frontsheet'!W14="-"),0,('Trust - Frontsheet'!W14))</f>
        <v>3.2213184931506849</v>
      </c>
      <c r="U2" s="93">
        <f>IF(OR('Trust - Frontsheet'!X14="",'Trust - Frontsheet'!X14="-"),0,('Trust - Frontsheet'!X14))</f>
        <v>7.1083047945205475</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1732</v>
      </c>
      <c r="H3" s="93">
        <f>'Trust - Frontsheet'!K15</f>
        <v>1162.5</v>
      </c>
      <c r="I3" s="93">
        <f>'Trust - Frontsheet'!L15</f>
        <v>1425</v>
      </c>
      <c r="J3" s="93">
        <f>'Trust - Frontsheet'!M15</f>
        <v>871.875</v>
      </c>
      <c r="K3" s="93">
        <f>'Trust - Frontsheet'!N15</f>
        <v>825</v>
      </c>
      <c r="L3" s="93">
        <f>'Trust - Frontsheet'!O15</f>
        <v>581.25</v>
      </c>
      <c r="M3" s="93">
        <f>'Trust - Frontsheet'!P15</f>
        <v>503.35</v>
      </c>
      <c r="N3" s="93">
        <f>IF(OR('Trust - Frontsheet'!Q15="",'Trust - Frontsheet'!Q15="-"),0,('Trust - Frontsheet'!Q15))</f>
        <v>0.9311827956989247</v>
      </c>
      <c r="O3" s="93">
        <f>IF(OR('Trust - Frontsheet'!R15="",'Trust - Frontsheet'!R15="-"),0,('Trust - Frontsheet'!R15))</f>
        <v>1.2258064516129032</v>
      </c>
      <c r="P3" s="93">
        <f>IF(OR('Trust - Frontsheet'!S15="",'Trust - Frontsheet'!S15="-"),0,('Trust - Frontsheet'!S15))</f>
        <v>0.94623655913978499</v>
      </c>
      <c r="Q3" s="93">
        <f>IF(OR('Trust - Frontsheet'!T15="",'Trust - Frontsheet'!T15="-"),0,('Trust - Frontsheet'!T15))</f>
        <v>0.86597849462365595</v>
      </c>
      <c r="R3" s="93">
        <f>'Trust - Frontsheet'!U15</f>
        <v>548</v>
      </c>
      <c r="S3" s="93">
        <f>IF(OR('Trust - Frontsheet'!V15="",'Trust - Frontsheet'!V15="-"),0,('Trust - Frontsheet'!V15))</f>
        <v>4.6660583941605838</v>
      </c>
      <c r="T3" s="93">
        <f>IF(OR('Trust - Frontsheet'!W15="",'Trust - Frontsheet'!W15="-"),0,('Trust - Frontsheet'!W15))</f>
        <v>3.5188868613138684</v>
      </c>
      <c r="U3" s="93">
        <f>IF(OR('Trust - Frontsheet'!X15="",'Trust - Frontsheet'!X15="-"),0,('Trust - Frontsheet'!X15))</f>
        <v>8.1849452554744531</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1395</v>
      </c>
      <c r="G4" s="93">
        <f>'Trust - Frontsheet'!J16</f>
        <v>1372.5</v>
      </c>
      <c r="H4" s="93">
        <f>'Trust - Frontsheet'!K16</f>
        <v>1395</v>
      </c>
      <c r="I4" s="93">
        <f>'Trust - Frontsheet'!L16</f>
        <v>1575</v>
      </c>
      <c r="J4" s="93">
        <f>'Trust - Frontsheet'!M16</f>
        <v>875</v>
      </c>
      <c r="K4" s="93">
        <f>'Trust - Frontsheet'!N16</f>
        <v>675</v>
      </c>
      <c r="L4" s="93">
        <f>'Trust - Frontsheet'!O16</f>
        <v>581.25</v>
      </c>
      <c r="M4" s="93">
        <f>'Trust - Frontsheet'!P16</f>
        <v>702.75</v>
      </c>
      <c r="N4" s="93">
        <f>IF(OR('Trust - Frontsheet'!Q16="",'Trust - Frontsheet'!Q16="-"),0,('Trust - Frontsheet'!Q16))</f>
        <v>0.9838709677419355</v>
      </c>
      <c r="O4" s="93">
        <f>IF(OR('Trust - Frontsheet'!R16="",'Trust - Frontsheet'!R16="-"),0,('Trust - Frontsheet'!R16))</f>
        <v>1.1290322580645162</v>
      </c>
      <c r="P4" s="93">
        <f>IF(OR('Trust - Frontsheet'!S16="",'Trust - Frontsheet'!S16="-"),0,('Trust - Frontsheet'!S16))</f>
        <v>0.77142857142857146</v>
      </c>
      <c r="Q4" s="93">
        <f>IF(OR('Trust - Frontsheet'!T16="",'Trust - Frontsheet'!T16="-"),0,('Trust - Frontsheet'!T16))</f>
        <v>1.2090322580645161</v>
      </c>
      <c r="R4" s="93">
        <f>'Trust - Frontsheet'!U16</f>
        <v>571</v>
      </c>
      <c r="S4" s="93">
        <f>IF(OR('Trust - Frontsheet'!V16="",'Trust - Frontsheet'!V16="-"),0,('Trust - Frontsheet'!V16))</f>
        <v>3.5858143607705779</v>
      </c>
      <c r="T4" s="93">
        <f>IF(OR('Trust - Frontsheet'!W16="",'Trust - Frontsheet'!W16="-"),0,('Trust - Frontsheet'!W16))</f>
        <v>3.9890542907180384</v>
      </c>
      <c r="U4" s="93">
        <f>IF(OR('Trust - Frontsheet'!X16="",'Trust - Frontsheet'!X16="-"),0,('Trust - Frontsheet'!X16))</f>
        <v>7.5748686514886163</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13147</v>
      </c>
      <c r="G5" s="93">
        <f>'Trust - Frontsheet'!J17</f>
        <v>13155</v>
      </c>
      <c r="H5" s="93">
        <f>'Trust - Frontsheet'!K17</f>
        <v>1395</v>
      </c>
      <c r="I5" s="93">
        <f>'Trust - Frontsheet'!L17</f>
        <v>1447</v>
      </c>
      <c r="J5" s="93">
        <f>'Trust - Frontsheet'!M17</f>
        <v>9229</v>
      </c>
      <c r="K5" s="93">
        <f>'Trust - Frontsheet'!N17</f>
        <v>9218</v>
      </c>
      <c r="L5" s="93">
        <f>'Trust - Frontsheet'!O17</f>
        <v>1157</v>
      </c>
      <c r="M5" s="93">
        <f>'Trust - Frontsheet'!P17</f>
        <v>1077</v>
      </c>
      <c r="N5" s="93">
        <f>IF(OR('Trust - Frontsheet'!Q17="",'Trust - Frontsheet'!Q17="-"),0,('Trust - Frontsheet'!Q17))</f>
        <v>1.0006085038411805</v>
      </c>
      <c r="O5" s="93">
        <f>IF(OR('Trust - Frontsheet'!R17="",'Trust - Frontsheet'!R17="-"),0,('Trust - Frontsheet'!R17))</f>
        <v>1.0372759856630824</v>
      </c>
      <c r="P5" s="93">
        <f>IF(OR('Trust - Frontsheet'!S17="",'Trust - Frontsheet'!S17="-"),0,('Trust - Frontsheet'!S17))</f>
        <v>0.99880810488676997</v>
      </c>
      <c r="Q5" s="93">
        <f>IF(OR('Trust - Frontsheet'!T17="",'Trust - Frontsheet'!T17="-"),0,('Trust - Frontsheet'!T17))</f>
        <v>0.93085566119273988</v>
      </c>
      <c r="R5" s="93">
        <f>'Trust - Frontsheet'!U17</f>
        <v>825</v>
      </c>
      <c r="S5" s="93">
        <f>IF(OR('Trust - Frontsheet'!V17="",'Trust - Frontsheet'!V17="-"),0,('Trust - Frontsheet'!V17))</f>
        <v>27.118787878787877</v>
      </c>
      <c r="T5" s="93">
        <f>IF(OR('Trust - Frontsheet'!W17="",'Trust - Frontsheet'!W17="-"),0,('Trust - Frontsheet'!W17))</f>
        <v>3.0593939393939396</v>
      </c>
      <c r="U5" s="93">
        <f>IF(OR('Trust - Frontsheet'!X17="",'Trust - Frontsheet'!X17="-"),0,('Trust - Frontsheet'!X17))</f>
        <v>30.17818181818182</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285</v>
      </c>
      <c r="G6" s="93">
        <f>'Trust - Frontsheet'!J18</f>
        <v>285</v>
      </c>
      <c r="H6" s="93">
        <f>'Trust - Frontsheet'!K18</f>
        <v>112.5</v>
      </c>
      <c r="I6" s="93">
        <f>'Trust - Frontsheet'!L18</f>
        <v>112.5</v>
      </c>
      <c r="J6" s="93">
        <f>'Trust - Frontsheet'!M18</f>
        <v>192</v>
      </c>
      <c r="K6" s="93">
        <f>'Trust - Frontsheet'!N18</f>
        <v>192</v>
      </c>
      <c r="L6" s="93">
        <f>'Trust - Frontsheet'!O18</f>
        <v>85</v>
      </c>
      <c r="M6" s="93">
        <f>'Trust - Frontsheet'!P18</f>
        <v>85</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35</v>
      </c>
      <c r="S6" s="93">
        <f>IF(OR('Trust - Frontsheet'!V18="",'Trust - Frontsheet'!V18="-"),0,('Trust - Frontsheet'!V18))</f>
        <v>13.628571428571428</v>
      </c>
      <c r="T6" s="93">
        <f>IF(OR('Trust - Frontsheet'!W18="",'Trust - Frontsheet'!W18="-"),0,('Trust - Frontsheet'!W18))</f>
        <v>5.6428571428571432</v>
      </c>
      <c r="U6" s="93">
        <f>IF(OR('Trust - Frontsheet'!X18="",'Trust - Frontsheet'!X18="-"),0,('Trust - Frontsheet'!X18))</f>
        <v>19.271428571428572</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2700</v>
      </c>
      <c r="G7" s="93">
        <f>'Trust - Frontsheet'!J19</f>
        <v>2467.5</v>
      </c>
      <c r="H7" s="93">
        <f>'Trust - Frontsheet'!K19</f>
        <v>2250</v>
      </c>
      <c r="I7" s="93">
        <f>'Trust - Frontsheet'!L19</f>
        <v>1800</v>
      </c>
      <c r="J7" s="93">
        <f>'Trust - Frontsheet'!M19</f>
        <v>1125</v>
      </c>
      <c r="K7" s="93">
        <f>'Trust - Frontsheet'!N19</f>
        <v>1134.3800000000001</v>
      </c>
      <c r="L7" s="93">
        <f>'Trust - Frontsheet'!O19</f>
        <v>562.5</v>
      </c>
      <c r="M7" s="93">
        <f>'Trust - Frontsheet'!P19</f>
        <v>496.875</v>
      </c>
      <c r="N7" s="93">
        <f>IF(OR('Trust - Frontsheet'!Q19="",'Trust - Frontsheet'!Q19="-"),0,('Trust - Frontsheet'!Q19))</f>
        <v>0.91388888888888886</v>
      </c>
      <c r="O7" s="93">
        <f>IF(OR('Trust - Frontsheet'!R19="",'Trust - Frontsheet'!R19="-"),0,('Trust - Frontsheet'!R19))</f>
        <v>0.8</v>
      </c>
      <c r="P7" s="93">
        <f>IF(OR('Trust - Frontsheet'!S19="",'Trust - Frontsheet'!S19="-"),0,('Trust - Frontsheet'!S19))</f>
        <v>1.0083377777777778</v>
      </c>
      <c r="Q7" s="93">
        <f>IF(OR('Trust - Frontsheet'!T19="",'Trust - Frontsheet'!T19="-"),0,('Trust - Frontsheet'!T19))</f>
        <v>0.8833333333333333</v>
      </c>
      <c r="R7" s="93">
        <f>'Trust - Frontsheet'!U19</f>
        <v>1079</v>
      </c>
      <c r="S7" s="93">
        <f>IF(OR('Trust - Frontsheet'!V19="",'Trust - Frontsheet'!V19="-"),0,('Trust - Frontsheet'!V19))</f>
        <v>3.338164967562558</v>
      </c>
      <c r="T7" s="93">
        <f>IF(OR('Trust - Frontsheet'!W19="",'Trust - Frontsheet'!W19="-"),0,('Trust - Frontsheet'!W19))</f>
        <v>2.1287071362372569</v>
      </c>
      <c r="U7" s="93">
        <f>IF(OR('Trust - Frontsheet'!X19="",'Trust - Frontsheet'!X19="-"),0,('Trust - Frontsheet'!X19))</f>
        <v>5.4668721037998145</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930</v>
      </c>
      <c r="G8" s="93">
        <f>'Trust - Frontsheet'!J20</f>
        <v>817.5</v>
      </c>
      <c r="H8" s="93">
        <f>'Trust - Frontsheet'!K20</f>
        <v>465</v>
      </c>
      <c r="I8" s="93">
        <f>'Trust - Frontsheet'!L20</f>
        <v>555</v>
      </c>
      <c r="J8" s="93">
        <f>'Trust - Frontsheet'!M20</f>
        <v>581.25</v>
      </c>
      <c r="K8" s="93">
        <f>'Trust - Frontsheet'!N20</f>
        <v>459</v>
      </c>
      <c r="L8" s="93">
        <f>'Trust - Frontsheet'!O20</f>
        <v>290</v>
      </c>
      <c r="M8" s="93">
        <f>'Trust - Frontsheet'!P20</f>
        <v>271</v>
      </c>
      <c r="N8" s="93">
        <f>IF(OR('Trust - Frontsheet'!Q20="",'Trust - Frontsheet'!Q20="-"),0,('Trust - Frontsheet'!Q20))</f>
        <v>0.87903225806451613</v>
      </c>
      <c r="O8" s="93">
        <f>IF(OR('Trust - Frontsheet'!R20="",'Trust - Frontsheet'!R20="-"),0,('Trust - Frontsheet'!R20))</f>
        <v>1.1935483870967742</v>
      </c>
      <c r="P8" s="93">
        <f>IF(OR('Trust - Frontsheet'!S20="",'Trust - Frontsheet'!S20="-"),0,('Trust - Frontsheet'!S20))</f>
        <v>0.78967741935483871</v>
      </c>
      <c r="Q8" s="93">
        <f>IF(OR('Trust - Frontsheet'!T20="",'Trust - Frontsheet'!T20="-"),0,('Trust - Frontsheet'!T20))</f>
        <v>0.93448275862068964</v>
      </c>
      <c r="R8" s="93">
        <f>'Trust - Frontsheet'!U20</f>
        <v>282</v>
      </c>
      <c r="S8" s="93">
        <f>IF(OR('Trust - Frontsheet'!V20="",'Trust - Frontsheet'!V20="-"),0,('Trust - Frontsheet'!V20))</f>
        <v>4.5265957446808507</v>
      </c>
      <c r="T8" s="93">
        <f>IF(OR('Trust - Frontsheet'!W20="",'Trust - Frontsheet'!W20="-"),0,('Trust - Frontsheet'!W20))</f>
        <v>2.9290780141843973</v>
      </c>
      <c r="U8" s="93">
        <f>IF(OR('Trust - Frontsheet'!X20="",'Trust - Frontsheet'!X20="-"),0,('Trust - Frontsheet'!X20))</f>
        <v>7.455673758865248</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930</v>
      </c>
      <c r="G9" s="93">
        <f>'Trust - Frontsheet'!J21</f>
        <v>795</v>
      </c>
      <c r="H9" s="93">
        <f>'Trust - Frontsheet'!K21</f>
        <v>465</v>
      </c>
      <c r="I9" s="93">
        <f>'Trust - Frontsheet'!L21</f>
        <v>772.5</v>
      </c>
      <c r="J9" s="93">
        <f>'Trust - Frontsheet'!M21</f>
        <v>581.35</v>
      </c>
      <c r="K9" s="93">
        <f>'Trust - Frontsheet'!N21</f>
        <v>506.25</v>
      </c>
      <c r="L9" s="93">
        <f>'Trust - Frontsheet'!O21</f>
        <v>281.25</v>
      </c>
      <c r="M9" s="93">
        <f>'Trust - Frontsheet'!P21</f>
        <v>262.5</v>
      </c>
      <c r="N9" s="93">
        <f>IF(OR('Trust - Frontsheet'!Q21="",'Trust - Frontsheet'!Q21="-"),0,('Trust - Frontsheet'!Q21))</f>
        <v>0.85483870967741937</v>
      </c>
      <c r="O9" s="93">
        <f>IF(OR('Trust - Frontsheet'!R21="",'Trust - Frontsheet'!R21="-"),0,('Trust - Frontsheet'!R21))</f>
        <v>1.6612903225806452</v>
      </c>
      <c r="P9" s="93">
        <f>IF(OR('Trust - Frontsheet'!S21="",'Trust - Frontsheet'!S21="-"),0,('Trust - Frontsheet'!S21))</f>
        <v>0.87081792379805623</v>
      </c>
      <c r="Q9" s="93">
        <f>IF(OR('Trust - Frontsheet'!T21="",'Trust - Frontsheet'!T21="-"),0,('Trust - Frontsheet'!T21))</f>
        <v>0.93333333333333335</v>
      </c>
      <c r="R9" s="93">
        <f>'Trust - Frontsheet'!U21</f>
        <v>287</v>
      </c>
      <c r="S9" s="93">
        <f>IF(OR('Trust - Frontsheet'!V21="",'Trust - Frontsheet'!V21="-"),0,('Trust - Frontsheet'!V21))</f>
        <v>4.5339721254355405</v>
      </c>
      <c r="T9" s="93">
        <f>IF(OR('Trust - Frontsheet'!W21="",'Trust - Frontsheet'!W21="-"),0,('Trust - Frontsheet'!W21))</f>
        <v>3.6062717770034842</v>
      </c>
      <c r="U9" s="93">
        <f>IF(OR('Trust - Frontsheet'!X21="",'Trust - Frontsheet'!X21="-"),0,('Trust - Frontsheet'!X21))</f>
        <v>8.1402439024390247</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3022.5</v>
      </c>
      <c r="G10" s="93">
        <f>'Trust - Frontsheet'!J22</f>
        <v>2940</v>
      </c>
      <c r="H10" s="93">
        <f>'Trust - Frontsheet'!K22</f>
        <v>607.5</v>
      </c>
      <c r="I10" s="93">
        <f>'Trust - Frontsheet'!L22</f>
        <v>577.5</v>
      </c>
      <c r="J10" s="93">
        <f>'Trust - Frontsheet'!M22</f>
        <v>2034.375</v>
      </c>
      <c r="K10" s="93">
        <f>'Trust - Frontsheet'!N22</f>
        <v>1921.875</v>
      </c>
      <c r="L10" s="93">
        <f>'Trust - Frontsheet'!O22</f>
        <v>290.625</v>
      </c>
      <c r="M10" s="93">
        <f>'Trust - Frontsheet'!P22</f>
        <v>271.875</v>
      </c>
      <c r="N10" s="93">
        <f>IF(OR('Trust - Frontsheet'!Q22="",'Trust - Frontsheet'!Q22="-"),0,('Trust - Frontsheet'!Q22))</f>
        <v>0.97270471464019848</v>
      </c>
      <c r="O10" s="93">
        <f>IF(OR('Trust - Frontsheet'!R22="",'Trust - Frontsheet'!R22="-"),0,('Trust - Frontsheet'!R22))</f>
        <v>0.95061728395061729</v>
      </c>
      <c r="P10" s="93">
        <f>IF(OR('Trust - Frontsheet'!S22="",'Trust - Frontsheet'!S22="-"),0,('Trust - Frontsheet'!S22))</f>
        <v>0.9447004608294931</v>
      </c>
      <c r="Q10" s="93">
        <f>IF(OR('Trust - Frontsheet'!T22="",'Trust - Frontsheet'!T22="-"),0,('Trust - Frontsheet'!T22))</f>
        <v>0.93548387096774188</v>
      </c>
      <c r="R10" s="93">
        <f>'Trust - Frontsheet'!U22</f>
        <v>240</v>
      </c>
      <c r="S10" s="93">
        <f>IF(OR('Trust - Frontsheet'!V22="",'Trust - Frontsheet'!V22="-"),0,('Trust - Frontsheet'!V22))</f>
        <v>20.2578125</v>
      </c>
      <c r="T10" s="93">
        <f>IF(OR('Trust - Frontsheet'!W22="",'Trust - Frontsheet'!W22="-"),0,('Trust - Frontsheet'!W22))</f>
        <v>3.5390625</v>
      </c>
      <c r="U10" s="93">
        <f>IF(OR('Trust - Frontsheet'!X22="",'Trust - Frontsheet'!X22="-"),0,('Trust - Frontsheet'!X22))</f>
        <v>23.796875</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2019-07-16T08:39:25Z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