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<sst xmlns="http://schemas.openxmlformats.org/spreadsheetml/2006/main" count="21717" uniqueCount="11104">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</sst>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10983</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7" t="s">
        <v>10898</v>
      </c>
      <c r="D4" s="147"/>
      <c r="E4" s="147"/>
      <c r="F4" s="147"/>
      <c r="G4" s="147"/>
      <c r="H4" s="147"/>
      <c r="I4" s="147"/>
    </row>
    <row r="5" spans="2:13" ht="15" customHeight="1" x14ac:dyDescent="0.2">
      <c r="F5" s="29"/>
    </row>
    <row r="6" spans="2:13" ht="16.5" customHeight="1" x14ac:dyDescent="0.35">
      <c r="C6" s="146"/>
      <c r="D6" s="146"/>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10895</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10896</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10897</v>
      </c>
      <c r="D16" s="149"/>
      <c r="E16" s="149"/>
      <c r="F16" s="149"/>
      <c r="G16" s="149"/>
      <c r="H16" s="149"/>
      <c r="I16" s="150"/>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Total number of planned hours must be greater than 0</v>
      </c>
      <c r="D20" s="145"/>
      <c r="E20" s="145"/>
      <c r="F20" s="145"/>
      <c r="G20" s="145"/>
      <c r="H20" s="145"/>
      <c r="I20" s="145"/>
    </row>
    <row r="21" spans="3:9" ht="15" x14ac:dyDescent="0.2">
      <c r="C21" s="145" t="str">
        <f>IF('Trust - Frontsheet'!AB6="","",'Trust - Frontsheet'!AB6)</f>
        <v>Total number of actual hours must be greater than 0</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58" t="str">
        <f>IF('Trust - Frontsheet'!AB13="","",'Trust - Frontsheet'!AB13)</f>
        <v/>
      </c>
      <c r="D25" s="159"/>
      <c r="E25" s="159"/>
      <c r="F25" s="159"/>
      <c r="G25" s="159"/>
      <c r="H25" s="159"/>
      <c r="I25" s="160"/>
    </row>
    <row r="26" spans="3:9" ht="15" x14ac:dyDescent="0.2">
      <c r="C26" s="145" t="str">
        <f>IF('Trust - Frontsheet'!AD2="","",'Trust - Frontsheet'!AD2)</f>
        <v/>
      </c>
      <c r="D26" s="145"/>
      <c r="E26" s="145"/>
      <c r="F26" s="145"/>
      <c r="G26" s="145"/>
      <c r="H26" s="145"/>
      <c r="I26" s="145"/>
    </row>
    <row r="27" spans="3:9" ht="15" x14ac:dyDescent="0.2">
      <c r="C27" s="145" t="str">
        <f>IF('Trust - Frontsheet'!AD3="","",'Trust - Frontsheet'!AD3)</f>
        <v/>
      </c>
      <c r="D27" s="145"/>
      <c r="E27" s="145"/>
      <c r="F27" s="145"/>
      <c r="G27" s="145"/>
      <c r="H27" s="145"/>
      <c r="I27" s="145"/>
    </row>
    <row r="28" spans="3:9" ht="15" x14ac:dyDescent="0.2">
      <c r="C28" s="145" t="str">
        <f>IF('Trust - Frontsheet'!AD4="","",'Trust - Frontsheet'!AD4)</f>
        <v/>
      </c>
      <c r="D28" s="145"/>
      <c r="E28" s="145"/>
      <c r="F28" s="145"/>
      <c r="G28" s="145"/>
      <c r="H28" s="145"/>
      <c r="I28" s="145"/>
    </row>
    <row r="29" spans="3:9" ht="15.75" customHeight="1" x14ac:dyDescent="0.2">
      <c r="C29" s="145" t="str">
        <f>IF('Trust - Frontsheet'!AD5="","",'Trust - Frontsheet'!AD5)</f>
        <v/>
      </c>
      <c r="D29" s="145"/>
      <c r="E29" s="145"/>
      <c r="F29" s="145"/>
      <c r="G29" s="145"/>
      <c r="H29" s="145"/>
      <c r="I29" s="145"/>
    </row>
    <row r="30" spans="3:9" ht="15" x14ac:dyDescent="0.2">
      <c r="C30" s="145" t="str">
        <f>IF('Trust - Frontsheet'!AD6="","",'Trust - Frontsheet'!AD6)</f>
        <v>One or more wards has less than 1448 actual hours (approx. 2 full time staff)</v>
      </c>
      <c r="D30" s="145"/>
      <c r="E30" s="145"/>
      <c r="F30" s="145"/>
      <c r="G30" s="145"/>
      <c r="H30" s="145"/>
      <c r="I30" s="145"/>
    </row>
    <row r="31" spans="3:9" ht="15" x14ac:dyDescent="0.2">
      <c r="C31" s="145" t="str">
        <f>IF('Trust - Frontsheet'!AD7="","",'Trust - Frontsheet'!AD7)</f>
        <v/>
      </c>
      <c r="D31" s="145"/>
      <c r="E31" s="145"/>
      <c r="F31" s="145"/>
      <c r="G31" s="145"/>
      <c r="H31" s="145"/>
      <c r="I31" s="145"/>
    </row>
    <row r="32" spans="3:9" ht="15" x14ac:dyDescent="0.2">
      <c r="C32" s="145" t="str">
        <f>IF('Trust - Frontsheet'!AD8="","",'Trust - Frontsheet'!AD8)</f>
        <v/>
      </c>
      <c r="D32" s="145"/>
      <c r="E32" s="145"/>
      <c r="F32" s="145"/>
      <c r="G32" s="145"/>
      <c r="H32" s="145"/>
      <c r="I32" s="145"/>
    </row>
    <row r="33" spans="3:9" ht="15" x14ac:dyDescent="0.2">
      <c r="C33" s="145" t="str">
        <f>IF('Trust - Frontsheet'!AD9="","",'Trust - Frontsheet'!AD9)</f>
        <v/>
      </c>
      <c r="D33" s="145"/>
      <c r="E33" s="145"/>
      <c r="F33" s="145"/>
      <c r="G33" s="145"/>
      <c r="H33" s="145"/>
      <c r="I33" s="145"/>
    </row>
    <row r="34" spans="3:9" ht="15" x14ac:dyDescent="0.2">
      <c r="C34" s="145" t="str">
        <f>IF('Trust - Frontsheet'!AD10="","",'Trust - Frontsheet'!AD10)</f>
        <v/>
      </c>
      <c r="D34" s="145"/>
      <c r="E34" s="145"/>
      <c r="F34" s="145"/>
      <c r="G34" s="145"/>
      <c r="H34" s="145"/>
      <c r="I34" s="145"/>
    </row>
    <row r="35" spans="3:9" ht="15" x14ac:dyDescent="0.2">
      <c r="C35" s="145" t="str">
        <f>IF('Trust - Frontsheet'!AD11="","",'Trust - Frontsheet'!AD11)</f>
        <v/>
      </c>
      <c r="D35" s="145"/>
      <c r="E35" s="145"/>
      <c r="F35" s="145"/>
      <c r="G35" s="145"/>
      <c r="H35" s="145"/>
      <c r="I35" s="145"/>
    </row>
    <row r="36" spans="3:9" ht="15" x14ac:dyDescent="0.2">
      <c r="C36" s="145" t="str">
        <f>IF('Trust - Frontsheet'!AD12="","",'Trust - Frontsheet'!AD12)</f>
        <v/>
      </c>
      <c r="D36" s="145"/>
      <c r="E36" s="145"/>
      <c r="F36" s="145"/>
      <c r="G36" s="145"/>
      <c r="H36" s="145"/>
      <c r="I36" s="145"/>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F13" zoomScale="77" zoomScaleNormal="77" workbookViewId="0">
      <selection activeCell="N26" sqref="N26"/>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61" t="s">
        <v>10983</v>
      </c>
      <c r="E2" s="161"/>
      <c r="F2" s="161"/>
      <c r="G2" s="161"/>
      <c r="H2" s="161"/>
      <c r="I2" s="161"/>
      <c r="J2" s="161"/>
      <c r="K2" s="161"/>
      <c r="L2" s="161"/>
      <c r="M2" s="161"/>
      <c r="N2" s="161"/>
      <c r="O2" s="161"/>
      <c r="P2" s="161"/>
      <c r="Q2" s="161"/>
      <c r="R2" s="161"/>
      <c r="S2" s="161"/>
      <c r="T2" s="161"/>
      <c r="U2" s="161"/>
      <c r="V2" s="161"/>
      <c r="W2" s="161"/>
      <c r="X2" s="161"/>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61"/>
      <c r="E3" s="161"/>
      <c r="F3" s="161"/>
      <c r="G3" s="161"/>
      <c r="H3" s="161"/>
      <c r="I3" s="161"/>
      <c r="J3" s="161"/>
      <c r="K3" s="161"/>
      <c r="L3" s="161"/>
      <c r="M3" s="161"/>
      <c r="N3" s="161"/>
      <c r="O3" s="161"/>
      <c r="P3" s="161"/>
      <c r="Q3" s="161"/>
      <c r="R3" s="161"/>
      <c r="S3" s="161"/>
      <c r="T3" s="161"/>
      <c r="U3" s="161"/>
      <c r="V3" s="161"/>
      <c r="W3" s="161"/>
      <c r="X3" s="161"/>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70" t="str">
        <f>IF(Control_Panel!OrgNameSelection="","",Control_Panel!OrgNameSelection)</f>
        <v>Liverpool Heart And Chest NHS Foundation Trust</v>
      </c>
      <c r="G5" s="170"/>
      <c r="H5" s="170"/>
      <c r="I5" s="170"/>
      <c r="J5" s="170"/>
      <c r="O5" s="74"/>
      <c r="P5" s="40"/>
      <c r="Q5" s="74"/>
      <c r="R5" s="74"/>
      <c r="S5" s="74"/>
      <c r="T5" s="74"/>
      <c r="U5" s="74"/>
      <c r="V5" s="74"/>
      <c r="W5" s="74"/>
      <c r="X5" s="74"/>
      <c r="Y5" s="39"/>
      <c r="Z5" s="39"/>
      <c r="AA5" s="39"/>
      <c r="AB5" s="102" t="str">
        <f>IF(F415=0,"","Total number of planned hours must be greater than 0")</f>
        <v>Total number of planned hours must be greater than 0</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Total number of actual hours must be greater than 0</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64" t="s">
        <v>1068</v>
      </c>
      <c r="G7" s="164"/>
      <c r="H7" s="164"/>
      <c r="I7" s="164"/>
      <c r="J7" s="164"/>
      <c r="K7" s="164"/>
      <c r="L7" s="164"/>
      <c r="M7" s="164"/>
      <c r="N7" s="164"/>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69" t="s">
        <v>9897</v>
      </c>
      <c r="G8" s="169"/>
      <c r="H8" s="169"/>
      <c r="I8" s="169"/>
      <c r="J8" s="169"/>
      <c r="K8" s="169"/>
      <c r="L8" s="169"/>
      <c r="M8" s="169"/>
      <c r="N8" s="169"/>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66"/>
      <c r="G9" s="167"/>
      <c r="H9" s="167"/>
      <c r="I9" s="167"/>
      <c r="J9" s="167"/>
      <c r="K9" s="167"/>
      <c r="L9" s="167"/>
      <c r="M9" s="167"/>
      <c r="N9" s="168"/>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3"/>
      <c r="E10" s="163"/>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2"/>
      <c r="E11" s="162"/>
      <c r="F11" s="47" t="s">
        <v>8841</v>
      </c>
      <c r="I11" s="165" t="s">
        <v>1064</v>
      </c>
      <c r="J11" s="165"/>
      <c r="K11" s="165"/>
      <c r="L11" s="165"/>
      <c r="M11" s="165" t="s">
        <v>1065</v>
      </c>
      <c r="N11" s="165"/>
      <c r="O11" s="165"/>
      <c r="P11" s="165"/>
      <c r="Q11" s="173" t="s">
        <v>1064</v>
      </c>
      <c r="R11" s="181"/>
      <c r="S11" s="173" t="s">
        <v>1065</v>
      </c>
      <c r="T11" s="181"/>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73" t="s">
        <v>287</v>
      </c>
      <c r="E12" s="174"/>
      <c r="F12" s="175" t="s">
        <v>291</v>
      </c>
      <c r="G12" s="178" t="s">
        <v>290</v>
      </c>
      <c r="H12" s="179"/>
      <c r="I12" s="177" t="s">
        <v>8129</v>
      </c>
      <c r="J12" s="177"/>
      <c r="K12" s="177" t="s">
        <v>1066</v>
      </c>
      <c r="L12" s="177"/>
      <c r="M12" s="177" t="s">
        <v>8129</v>
      </c>
      <c r="N12" s="177"/>
      <c r="O12" s="177" t="s">
        <v>1066</v>
      </c>
      <c r="P12" s="177"/>
      <c r="Q12" s="177" t="s">
        <v>10893</v>
      </c>
      <c r="R12" s="177" t="s">
        <v>1067</v>
      </c>
      <c r="S12" s="177" t="s">
        <v>10893</v>
      </c>
      <c r="T12" s="177" t="s">
        <v>1067</v>
      </c>
      <c r="U12" s="177" t="s">
        <v>10100</v>
      </c>
      <c r="V12" s="182" t="s">
        <v>10101</v>
      </c>
      <c r="W12" s="182" t="s">
        <v>1066</v>
      </c>
      <c r="X12" s="182" t="s">
        <v>10102</v>
      </c>
      <c r="Y12" s="37"/>
      <c r="Z12" s="49"/>
      <c r="AA12" s="49"/>
      <c r="AB12" s="102" t="str">
        <f>IF(J622&gt;0, "Please do not enter negative numbers","")</f>
        <v/>
      </c>
      <c r="AC12" s="49" t="s">
        <v>11044</v>
      </c>
      <c r="AD12" s="49"/>
      <c r="AE12" s="49"/>
      <c r="AF12" s="49"/>
      <c r="AG12" s="49"/>
      <c r="AH12" s="49"/>
      <c r="AI12" s="49"/>
      <c r="AJ12" s="180" t="s">
        <v>10924</v>
      </c>
      <c r="AK12" s="180"/>
      <c r="AL12" s="180"/>
      <c r="AM12" s="180"/>
      <c r="AN12" s="180"/>
      <c r="AO12" s="180"/>
      <c r="AP12" s="180"/>
      <c r="AQ12" s="180"/>
      <c r="AR12" s="180"/>
      <c r="AV12" s="115" t="str">
        <f t="shared" si="0"/>
        <v>NLXGREYSTONES</v>
      </c>
      <c r="AW12" s="116" t="s">
        <v>7914</v>
      </c>
      <c r="AX12" s="116" t="s">
        <v>7915</v>
      </c>
      <c r="AY12" s="116" t="s">
        <v>7914</v>
      </c>
      <c r="AZ12" s="116" t="s">
        <v>7915</v>
      </c>
      <c r="BA12" s="116" t="str">
        <f t="shared" si="1"/>
        <v>NLX</v>
      </c>
    </row>
    <row r="13" spans="1:54" ht="76.5" customHeight="1" x14ac:dyDescent="0.2">
      <c r="A13" s="171"/>
      <c r="B13" s="172"/>
      <c r="C13" s="92"/>
      <c r="D13" s="33" t="s">
        <v>288</v>
      </c>
      <c r="E13" s="34" t="s">
        <v>289</v>
      </c>
      <c r="F13" s="176"/>
      <c r="G13" s="54" t="s">
        <v>1215</v>
      </c>
      <c r="H13" s="54" t="s">
        <v>1216</v>
      </c>
      <c r="I13" s="35" t="s">
        <v>1062</v>
      </c>
      <c r="J13" s="35" t="s">
        <v>1063</v>
      </c>
      <c r="K13" s="35" t="s">
        <v>1062</v>
      </c>
      <c r="L13" s="35" t="s">
        <v>1063</v>
      </c>
      <c r="M13" s="35" t="s">
        <v>1062</v>
      </c>
      <c r="N13" s="35" t="s">
        <v>1063</v>
      </c>
      <c r="O13" s="35" t="s">
        <v>1062</v>
      </c>
      <c r="P13" s="35" t="s">
        <v>1063</v>
      </c>
      <c r="Q13" s="177"/>
      <c r="R13" s="177"/>
      <c r="S13" s="177"/>
      <c r="T13" s="177"/>
      <c r="U13" s="177"/>
      <c r="V13" s="183"/>
      <c r="W13" s="183"/>
      <c r="X13" s="183"/>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2040</v>
      </c>
      <c r="K14" s="62">
        <v>1627.5</v>
      </c>
      <c r="L14" s="62">
        <v>1627.5</v>
      </c>
      <c r="M14" s="62">
        <v>1162.5</v>
      </c>
      <c r="N14" s="62">
        <v>918</v>
      </c>
      <c r="O14" s="63">
        <v>871</v>
      </c>
      <c r="P14" s="64">
        <v>909.38</v>
      </c>
      <c r="Q14" s="65">
        <f>IF(ISERROR(IF($I14="","",J14/I14)),"-",(IF($I14="","",J14/I14)))</f>
        <v>0.73118279569892475</v>
      </c>
      <c r="R14" s="66">
        <f>IF(ISERROR(IF(K14="","",L14/K14)),"-",(IF(K14="","",L14/K14)))</f>
        <v>1</v>
      </c>
      <c r="S14" s="65">
        <f>IF(ISERROR(IF(M14="","",N14/M14)),"-",(IF(M14="","",N14/M14)))</f>
        <v>0.78967741935483871</v>
      </c>
      <c r="T14" s="66">
        <f>IF(ISERROR(IF(O14="","",P14/O14)),"-",IF(O14="","",P14/O14))</f>
        <v>1.0440642939150402</v>
      </c>
      <c r="U14" s="67">
        <v>661</v>
      </c>
      <c r="V14" s="68">
        <f>IF(ISERROR(IF($U14="","",SUM(J14,N14)/$U14)),"-",(IF($U14="","",SUM(J14,N14)/$U14)))</f>
        <v>4.4750378214826023</v>
      </c>
      <c r="W14" s="68">
        <f>IF(ISERROR(IF($U14="","",SUM(L14,P14)/$U14)),"-",(IF($U14="","",SUM(L14,P14)/$U14)))</f>
        <v>3.8379425113464452</v>
      </c>
      <c r="X14" s="68">
        <f>IF(ISERROR(IF($U14="","",SUM(J14,L14,N14,P14)/$U14)),"-",(IF($U14="","",SUM(J14,L14,N14,P14)/$U14)))</f>
        <v>8.3129803328290475</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1635</v>
      </c>
      <c r="K15" s="62">
        <v>1162.5</v>
      </c>
      <c r="L15" s="62">
        <v>1440</v>
      </c>
      <c r="M15" s="62">
        <v>871</v>
      </c>
      <c r="N15" s="62">
        <v>834.375</v>
      </c>
      <c r="O15" s="63">
        <v>581.25</v>
      </c>
      <c r="P15" s="64">
        <v>684.38</v>
      </c>
      <c r="Q15" s="65">
        <f t="shared" ref="Q15:Q78" si="3">IF(ISERROR(IF($I15="","",J15/I15)),"-",(IF($I15="","",J15/I15)))</f>
        <v>0.87903225806451613</v>
      </c>
      <c r="R15" s="66">
        <f t="shared" ref="R15:R78" si="4">IF(ISERROR(IF(K15="","",L15/K15)),"-",(IF(K15="","",L15/K15)))</f>
        <v>1.2387096774193549</v>
      </c>
      <c r="S15" s="65">
        <f t="shared" ref="S15:S78" si="5">IF(ISERROR(IF(M15="","",N15/M15)),"-",(IF(M15="","",N15/M15)))</f>
        <v>0.95795063145809412</v>
      </c>
      <c r="T15" s="66">
        <f t="shared" ref="T15:T78" si="6">IF(ISERROR(IF(O15="","",P15/O15)),"-",IF(O15="","",P15/O15))</f>
        <v>1.1774279569892474</v>
      </c>
      <c r="U15" s="67">
        <v>515</v>
      </c>
      <c r="V15" s="68">
        <f t="shared" ref="V15:V78" si="7">IF(ISERROR(IF($U15="","",SUM(J15,N15)/$U15)),"-",(IF($U15="","",SUM(J15,N15)/$U15)))</f>
        <v>4.7949029126213594</v>
      </c>
      <c r="W15" s="68">
        <f t="shared" ref="W15:W78" si="8">IF(ISERROR(IF($U15="","",SUM(L15,P15)/$U15)),"-",(IF($U15="","",SUM(L15,P15)/$U15)))</f>
        <v>4.1250097087378643</v>
      </c>
      <c r="X15" s="68">
        <f t="shared" ref="X15:X78" si="9">IF(ISERROR(IF($U15="","",SUM(J15,L15,N15,P15)/$U15)),"-",(IF($U15="","",SUM(J15,L15,N15,P15)/$U15)))</f>
        <v>8.9199126213592237</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1395</v>
      </c>
      <c r="J16" s="62">
        <v>1327.5</v>
      </c>
      <c r="K16" s="62">
        <v>1860</v>
      </c>
      <c r="L16" s="62">
        <v>1665</v>
      </c>
      <c r="M16" s="62">
        <v>871.88</v>
      </c>
      <c r="N16" s="62">
        <v>759.375</v>
      </c>
      <c r="O16" s="63">
        <v>581.25</v>
      </c>
      <c r="P16" s="64">
        <v>611.38</v>
      </c>
      <c r="Q16" s="65">
        <f t="shared" si="3"/>
        <v>0.95161290322580649</v>
      </c>
      <c r="R16" s="66">
        <f t="shared" si="4"/>
        <v>0.89516129032258063</v>
      </c>
      <c r="S16" s="65">
        <f t="shared" si="5"/>
        <v>0.87096274716704136</v>
      </c>
      <c r="T16" s="66">
        <f t="shared" si="6"/>
        <v>1.0518365591397849</v>
      </c>
      <c r="U16" s="67">
        <v>532</v>
      </c>
      <c r="V16" s="68">
        <f t="shared" si="7"/>
        <v>3.9226973684210527</v>
      </c>
      <c r="W16" s="68">
        <f t="shared" si="8"/>
        <v>4.27890977443609</v>
      </c>
      <c r="X16" s="68">
        <f t="shared" si="9"/>
        <v>8.2016071428571422</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11475</v>
      </c>
      <c r="J17" s="62">
        <v>11775</v>
      </c>
      <c r="K17" s="62">
        <v>1627.5</v>
      </c>
      <c r="L17" s="62">
        <v>1455</v>
      </c>
      <c r="M17" s="62">
        <v>8023.8</v>
      </c>
      <c r="N17" s="62">
        <v>8173</v>
      </c>
      <c r="O17" s="63">
        <v>992.3</v>
      </c>
      <c r="P17" s="64">
        <v>1120</v>
      </c>
      <c r="Q17" s="65">
        <f t="shared" si="3"/>
        <v>1.0261437908496731</v>
      </c>
      <c r="R17" s="66">
        <f t="shared" si="4"/>
        <v>0.89400921658986177</v>
      </c>
      <c r="S17" s="65">
        <f t="shared" si="5"/>
        <v>1.018594680824547</v>
      </c>
      <c r="T17" s="66">
        <f t="shared" si="6"/>
        <v>1.1286909200846518</v>
      </c>
      <c r="U17" s="67">
        <v>694</v>
      </c>
      <c r="V17" s="68">
        <f t="shared" si="7"/>
        <v>28.743515850144092</v>
      </c>
      <c r="W17" s="68">
        <f t="shared" si="8"/>
        <v>3.7103746397694524</v>
      </c>
      <c r="X17" s="68">
        <f t="shared" si="9"/>
        <v>32.453890489913547</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1</v>
      </c>
      <c r="C18" s="50"/>
      <c r="D18" s="59" t="str">
        <f t="shared" si="2"/>
        <v>RBQHQ</v>
      </c>
      <c r="E18" s="72" t="s">
        <v>10183</v>
      </c>
      <c r="F18" s="60" t="s">
        <v>11099</v>
      </c>
      <c r="G18" s="78" t="s">
        <v>305</v>
      </c>
      <c r="H18" s="85" t="s">
        <v>309</v>
      </c>
      <c r="I18" s="61">
        <v>0</v>
      </c>
      <c r="J18" s="62">
        <v>0</v>
      </c>
      <c r="K18" s="62">
        <v>0</v>
      </c>
      <c r="L18" s="62">
        <v>0</v>
      </c>
      <c r="M18" s="62">
        <v>0</v>
      </c>
      <c r="N18" s="62">
        <v>0</v>
      </c>
      <c r="O18" s="63">
        <v>0</v>
      </c>
      <c r="P18" s="64">
        <v>0</v>
      </c>
      <c r="Q18" s="65" t="str">
        <f t="shared" si="3"/>
        <v>-</v>
      </c>
      <c r="R18" s="66" t="str">
        <f t="shared" si="4"/>
        <v>-</v>
      </c>
      <c r="S18" s="65" t="str">
        <f t="shared" si="5"/>
        <v>-</v>
      </c>
      <c r="T18" s="66" t="str">
        <f t="shared" si="6"/>
        <v>-</v>
      </c>
      <c r="U18" s="67">
        <v>0</v>
      </c>
      <c r="V18" s="68" t="str">
        <f t="shared" si="7"/>
        <v>-</v>
      </c>
      <c r="W18" s="68" t="str">
        <f t="shared" si="8"/>
        <v>-</v>
      </c>
      <c r="X18" s="68" t="str">
        <f t="shared" si="9"/>
        <v>-</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0</v>
      </c>
      <c r="C19" s="50"/>
      <c r="D19" s="59" t="str">
        <f t="shared" si="2"/>
        <v>RBQHQ</v>
      </c>
      <c r="E19" s="72" t="s">
        <v>10183</v>
      </c>
      <c r="F19" s="60" t="s">
        <v>11100</v>
      </c>
      <c r="G19" s="78" t="s">
        <v>319</v>
      </c>
      <c r="H19" s="85" t="s">
        <v>324</v>
      </c>
      <c r="I19" s="61">
        <v>3150</v>
      </c>
      <c r="J19" s="62">
        <v>2632.5</v>
      </c>
      <c r="K19" s="62">
        <v>2250</v>
      </c>
      <c r="L19" s="62">
        <v>1680</v>
      </c>
      <c r="M19" s="62">
        <v>1125</v>
      </c>
      <c r="N19" s="62">
        <v>1096.8800000000001</v>
      </c>
      <c r="O19" s="63">
        <v>562.5</v>
      </c>
      <c r="P19" s="64">
        <v>562.5</v>
      </c>
      <c r="Q19" s="65">
        <f t="shared" si="3"/>
        <v>0.83571428571428574</v>
      </c>
      <c r="R19" s="66">
        <f t="shared" si="4"/>
        <v>0.7466666666666667</v>
      </c>
      <c r="S19" s="65">
        <f t="shared" si="5"/>
        <v>0.97500444444444456</v>
      </c>
      <c r="T19" s="66">
        <f t="shared" si="6"/>
        <v>1</v>
      </c>
      <c r="U19" s="67">
        <v>1008</v>
      </c>
      <c r="V19" s="68">
        <f t="shared" si="7"/>
        <v>3.6997817460317459</v>
      </c>
      <c r="W19" s="68">
        <f t="shared" si="8"/>
        <v>2.2247023809523809</v>
      </c>
      <c r="X19" s="68">
        <f t="shared" si="9"/>
        <v>5.9244841269841269</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795</v>
      </c>
      <c r="K20" s="62">
        <v>930</v>
      </c>
      <c r="L20" s="62">
        <v>510</v>
      </c>
      <c r="M20" s="62">
        <v>581.25</v>
      </c>
      <c r="N20" s="62">
        <v>496.875</v>
      </c>
      <c r="O20" s="63">
        <v>290.625</v>
      </c>
      <c r="P20" s="64">
        <v>253.125</v>
      </c>
      <c r="Q20" s="65">
        <f t="shared" si="3"/>
        <v>0.85483870967741937</v>
      </c>
      <c r="R20" s="66">
        <f t="shared" si="4"/>
        <v>0.54838709677419351</v>
      </c>
      <c r="S20" s="65">
        <f t="shared" si="5"/>
        <v>0.85483870967741937</v>
      </c>
      <c r="T20" s="66">
        <f t="shared" si="6"/>
        <v>0.87096774193548387</v>
      </c>
      <c r="U20" s="67">
        <v>272</v>
      </c>
      <c r="V20" s="68">
        <f t="shared" si="7"/>
        <v>4.749540441176471</v>
      </c>
      <c r="W20" s="68">
        <f t="shared" si="8"/>
        <v>2.8056066176470589</v>
      </c>
      <c r="X20" s="68">
        <f t="shared" si="9"/>
        <v>7.555147058823529</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900</v>
      </c>
      <c r="J21" s="62">
        <v>832.5</v>
      </c>
      <c r="K21" s="62">
        <v>675</v>
      </c>
      <c r="L21" s="62">
        <v>600</v>
      </c>
      <c r="M21" s="62">
        <v>562.5</v>
      </c>
      <c r="N21" s="62">
        <v>534.375</v>
      </c>
      <c r="O21" s="63">
        <v>281.25</v>
      </c>
      <c r="P21" s="64">
        <v>281.25</v>
      </c>
      <c r="Q21" s="65">
        <f t="shared" si="3"/>
        <v>0.92500000000000004</v>
      </c>
      <c r="R21" s="66">
        <f t="shared" si="4"/>
        <v>0.88888888888888884</v>
      </c>
      <c r="S21" s="65">
        <f t="shared" si="5"/>
        <v>0.95</v>
      </c>
      <c r="T21" s="66">
        <f t="shared" si="6"/>
        <v>1</v>
      </c>
      <c r="U21" s="67">
        <v>278</v>
      </c>
      <c r="V21" s="68">
        <f t="shared" si="7"/>
        <v>4.9168165467625897</v>
      </c>
      <c r="W21" s="68">
        <f t="shared" si="8"/>
        <v>3.1699640287769784</v>
      </c>
      <c r="X21" s="68">
        <f t="shared" si="9"/>
        <v>8.086780575539569</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c r="I22" s="61">
        <v>3022.5</v>
      </c>
      <c r="J22" s="62">
        <v>2865</v>
      </c>
      <c r="K22" s="62">
        <v>697.5</v>
      </c>
      <c r="L22" s="62">
        <v>540</v>
      </c>
      <c r="M22" s="62">
        <v>2034.375</v>
      </c>
      <c r="N22" s="62">
        <v>1856.25</v>
      </c>
      <c r="O22" s="63">
        <v>290.625</v>
      </c>
      <c r="P22" s="64">
        <v>271.875</v>
      </c>
      <c r="Q22" s="65">
        <f t="shared" si="3"/>
        <v>0.94789081885856075</v>
      </c>
      <c r="R22" s="66">
        <f t="shared" si="4"/>
        <v>0.77419354838709675</v>
      </c>
      <c r="S22" s="65">
        <f t="shared" si="5"/>
        <v>0.9124423963133641</v>
      </c>
      <c r="T22" s="66">
        <f t="shared" si="6"/>
        <v>0.93548387096774188</v>
      </c>
      <c r="U22" s="67">
        <v>220</v>
      </c>
      <c r="V22" s="68">
        <f t="shared" si="7"/>
        <v>21.460227272727273</v>
      </c>
      <c r="W22" s="68">
        <f t="shared" si="8"/>
        <v>3.6903409090909092</v>
      </c>
      <c r="X22" s="68">
        <f t="shared" si="9"/>
        <v>25.150568181818183</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25522.5</v>
      </c>
      <c r="J214" s="79">
        <f t="shared" si="58"/>
        <v>23902.5</v>
      </c>
      <c r="K214" s="79">
        <f t="shared" si="58"/>
        <v>10830</v>
      </c>
      <c r="L214" s="79">
        <f t="shared" si="58"/>
        <v>9517.5</v>
      </c>
      <c r="M214" s="79">
        <f t="shared" si="58"/>
        <v>15232.305</v>
      </c>
      <c r="N214" s="79">
        <f t="shared" si="58"/>
        <v>14669.130000000001</v>
      </c>
      <c r="O214" s="79">
        <f t="shared" si="58"/>
        <v>4450.8</v>
      </c>
      <c r="P214" s="79">
        <f>SUM(P14:P213)</f>
        <v>4693.8899999999994</v>
      </c>
      <c r="Q214" s="71"/>
      <c r="R214" s="66"/>
      <c r="S214" s="71"/>
      <c r="T214" s="66"/>
      <c r="U214" s="80">
        <f>SUM(U14:U213)</f>
        <v>4180</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0</v>
      </c>
      <c r="S215" s="51">
        <f t="shared" si="63"/>
        <v>0</v>
      </c>
      <c r="T215" s="51">
        <f t="shared" si="63"/>
        <v>1</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0</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1</v>
      </c>
      <c r="U217" s="51">
        <f t="shared" si="71"/>
        <v>0</v>
      </c>
      <c r="V217" s="51"/>
      <c r="W217" s="51"/>
      <c r="X217" s="51"/>
      <c r="Y217" s="37">
        <f t="shared" si="72"/>
        <v>1</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0</v>
      </c>
      <c r="S218" s="51">
        <f t="shared" si="63"/>
        <v>1</v>
      </c>
      <c r="T218" s="51">
        <f t="shared" si="63"/>
        <v>1</v>
      </c>
      <c r="U218" s="51">
        <f t="shared" si="71"/>
        <v>0</v>
      </c>
      <c r="V218" s="51"/>
      <c r="W218" s="51"/>
      <c r="X218" s="51"/>
      <c r="Y218" s="37">
        <f t="shared" si="72"/>
        <v>3</v>
      </c>
      <c r="AC218" s="36">
        <f t="shared" si="73"/>
        <v>0</v>
      </c>
      <c r="AE218" s="36">
        <f t="shared" si="78"/>
        <v>0</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1</v>
      </c>
      <c r="G219" s="51">
        <f t="shared" si="66"/>
        <v>1</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1</v>
      </c>
      <c r="T219" s="51">
        <f t="shared" si="63"/>
        <v>1</v>
      </c>
      <c r="U219" s="51">
        <f t="shared" si="71"/>
        <v>0</v>
      </c>
      <c r="V219" s="51"/>
      <c r="W219" s="51"/>
      <c r="X219" s="51"/>
      <c r="Y219" s="37">
        <f t="shared" si="72"/>
        <v>5</v>
      </c>
      <c r="AC219" s="36">
        <f t="shared" si="73"/>
        <v>1</v>
      </c>
      <c r="AE219" s="36">
        <f t="shared" si="78"/>
        <v>0</v>
      </c>
      <c r="AF219" s="36">
        <f t="shared" si="79"/>
        <v>1</v>
      </c>
      <c r="AG219" s="36">
        <f t="shared" si="80"/>
        <v>1</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0</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0</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1</v>
      </c>
      <c r="G415" s="51">
        <f>IF(COUNTIF(G215:G414,1)&gt;0,1,0)</f>
        <v>1</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1</v>
      </c>
      <c r="AE417" s="36">
        <f t="shared" ref="AE417:AG417" si="202">SUM(AE216:AE415)</f>
        <v>1</v>
      </c>
      <c r="AF417" s="36">
        <f t="shared" si="202"/>
        <v>1</v>
      </c>
      <c r="AG417" s="36">
        <f t="shared" si="202"/>
        <v>4</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2040</v>
      </c>
      <c r="H2" s="93">
        <f>'Trust - Frontsheet'!K14</f>
        <v>1627.5</v>
      </c>
      <c r="I2" s="93">
        <f>'Trust - Frontsheet'!L14</f>
        <v>1627.5</v>
      </c>
      <c r="J2" s="93">
        <f>'Trust - Frontsheet'!M14</f>
        <v>1162.5</v>
      </c>
      <c r="K2" s="93">
        <f>'Trust - Frontsheet'!N14</f>
        <v>918</v>
      </c>
      <c r="L2" s="93">
        <f>'Trust - Frontsheet'!O14</f>
        <v>871</v>
      </c>
      <c r="M2" s="93">
        <f>'Trust - Frontsheet'!P14</f>
        <v>909.38</v>
      </c>
      <c r="N2" s="93">
        <f>IF(OR('Trust - Frontsheet'!Q14="",'Trust - Frontsheet'!Q14="-"),0,('Trust - Frontsheet'!Q14))</f>
        <v>0.73118279569892475</v>
      </c>
      <c r="O2" s="93">
        <f>IF(OR('Trust - Frontsheet'!R14="",'Trust - Frontsheet'!R14="-"),0,('Trust - Frontsheet'!R14))</f>
        <v>1</v>
      </c>
      <c r="P2" s="93">
        <f>IF(OR('Trust - Frontsheet'!S14="",'Trust - Frontsheet'!S14="-"),0,('Trust - Frontsheet'!S14))</f>
        <v>0.78967741935483871</v>
      </c>
      <c r="Q2" s="93">
        <f>IF(OR('Trust - Frontsheet'!T14="",'Trust - Frontsheet'!T14="-"),0,('Trust - Frontsheet'!T14))</f>
        <v>1.0440642939150402</v>
      </c>
      <c r="R2" s="93">
        <f>'Trust - Frontsheet'!U14</f>
        <v>661</v>
      </c>
      <c r="S2" s="93">
        <f>IF(OR('Trust - Frontsheet'!V14="",'Trust - Frontsheet'!V14="-"),0,('Trust - Frontsheet'!V14))</f>
        <v>4.4750378214826023</v>
      </c>
      <c r="T2" s="93">
        <f>IF(OR('Trust - Frontsheet'!W14="",'Trust - Frontsheet'!W14="-"),0,('Trust - Frontsheet'!W14))</f>
        <v>3.8379425113464452</v>
      </c>
      <c r="U2" s="93">
        <f>IF(OR('Trust - Frontsheet'!X14="",'Trust - Frontsheet'!X14="-"),0,('Trust - Frontsheet'!X14))</f>
        <v>8.3129803328290475</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1635</v>
      </c>
      <c r="H3" s="93">
        <f>'Trust - Frontsheet'!K15</f>
        <v>1162.5</v>
      </c>
      <c r="I3" s="93">
        <f>'Trust - Frontsheet'!L15</f>
        <v>1440</v>
      </c>
      <c r="J3" s="93">
        <f>'Trust - Frontsheet'!M15</f>
        <v>871</v>
      </c>
      <c r="K3" s="93">
        <f>'Trust - Frontsheet'!N15</f>
        <v>834.375</v>
      </c>
      <c r="L3" s="93">
        <f>'Trust - Frontsheet'!O15</f>
        <v>581.25</v>
      </c>
      <c r="M3" s="93">
        <f>'Trust - Frontsheet'!P15</f>
        <v>684.38</v>
      </c>
      <c r="N3" s="93">
        <f>IF(OR('Trust - Frontsheet'!Q15="",'Trust - Frontsheet'!Q15="-"),0,('Trust - Frontsheet'!Q15))</f>
        <v>0.87903225806451613</v>
      </c>
      <c r="O3" s="93">
        <f>IF(OR('Trust - Frontsheet'!R15="",'Trust - Frontsheet'!R15="-"),0,('Trust - Frontsheet'!R15))</f>
        <v>1.2387096774193549</v>
      </c>
      <c r="P3" s="93">
        <f>IF(OR('Trust - Frontsheet'!S15="",'Trust - Frontsheet'!S15="-"),0,('Trust - Frontsheet'!S15))</f>
        <v>0.95795063145809412</v>
      </c>
      <c r="Q3" s="93">
        <f>IF(OR('Trust - Frontsheet'!T15="",'Trust - Frontsheet'!T15="-"),0,('Trust - Frontsheet'!T15))</f>
        <v>1.1774279569892474</v>
      </c>
      <c r="R3" s="93">
        <f>'Trust - Frontsheet'!U15</f>
        <v>515</v>
      </c>
      <c r="S3" s="93">
        <f>IF(OR('Trust - Frontsheet'!V15="",'Trust - Frontsheet'!V15="-"),0,('Trust - Frontsheet'!V15))</f>
        <v>4.7949029126213594</v>
      </c>
      <c r="T3" s="93">
        <f>IF(OR('Trust - Frontsheet'!W15="",'Trust - Frontsheet'!W15="-"),0,('Trust - Frontsheet'!W15))</f>
        <v>4.1250097087378643</v>
      </c>
      <c r="U3" s="93">
        <f>IF(OR('Trust - Frontsheet'!X15="",'Trust - Frontsheet'!X15="-"),0,('Trust - Frontsheet'!X15))</f>
        <v>8.9199126213592237</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1395</v>
      </c>
      <c r="G4" s="93">
        <f>'Trust - Frontsheet'!J16</f>
        <v>1327.5</v>
      </c>
      <c r="H4" s="93">
        <f>'Trust - Frontsheet'!K16</f>
        <v>1860</v>
      </c>
      <c r="I4" s="93">
        <f>'Trust - Frontsheet'!L16</f>
        <v>1665</v>
      </c>
      <c r="J4" s="93">
        <f>'Trust - Frontsheet'!M16</f>
        <v>871.88</v>
      </c>
      <c r="K4" s="93">
        <f>'Trust - Frontsheet'!N16</f>
        <v>759.375</v>
      </c>
      <c r="L4" s="93">
        <f>'Trust - Frontsheet'!O16</f>
        <v>581.25</v>
      </c>
      <c r="M4" s="93">
        <f>'Trust - Frontsheet'!P16</f>
        <v>611.38</v>
      </c>
      <c r="N4" s="93">
        <f>IF(OR('Trust - Frontsheet'!Q16="",'Trust - Frontsheet'!Q16="-"),0,('Trust - Frontsheet'!Q16))</f>
        <v>0.95161290322580649</v>
      </c>
      <c r="O4" s="93">
        <f>IF(OR('Trust - Frontsheet'!R16="",'Trust - Frontsheet'!R16="-"),0,('Trust - Frontsheet'!R16))</f>
        <v>0.89516129032258063</v>
      </c>
      <c r="P4" s="93">
        <f>IF(OR('Trust - Frontsheet'!S16="",'Trust - Frontsheet'!S16="-"),0,('Trust - Frontsheet'!S16))</f>
        <v>0.87096274716704136</v>
      </c>
      <c r="Q4" s="93">
        <f>IF(OR('Trust - Frontsheet'!T16="",'Trust - Frontsheet'!T16="-"),0,('Trust - Frontsheet'!T16))</f>
        <v>1.0518365591397849</v>
      </c>
      <c r="R4" s="93">
        <f>'Trust - Frontsheet'!U16</f>
        <v>532</v>
      </c>
      <c r="S4" s="93">
        <f>IF(OR('Trust - Frontsheet'!V16="",'Trust - Frontsheet'!V16="-"),0,('Trust - Frontsheet'!V16))</f>
        <v>3.9226973684210527</v>
      </c>
      <c r="T4" s="93">
        <f>IF(OR('Trust - Frontsheet'!W16="",'Trust - Frontsheet'!W16="-"),0,('Trust - Frontsheet'!W16))</f>
        <v>4.27890977443609</v>
      </c>
      <c r="U4" s="93">
        <f>IF(OR('Trust - Frontsheet'!X16="",'Trust - Frontsheet'!X16="-"),0,('Trust - Frontsheet'!X16))</f>
        <v>8.2016071428571422</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11475</v>
      </c>
      <c r="G5" s="93">
        <f>'Trust - Frontsheet'!J17</f>
        <v>11775</v>
      </c>
      <c r="H5" s="93">
        <f>'Trust - Frontsheet'!K17</f>
        <v>1627.5</v>
      </c>
      <c r="I5" s="93">
        <f>'Trust - Frontsheet'!L17</f>
        <v>1455</v>
      </c>
      <c r="J5" s="93">
        <f>'Trust - Frontsheet'!M17</f>
        <v>8023.8</v>
      </c>
      <c r="K5" s="93">
        <f>'Trust - Frontsheet'!N17</f>
        <v>8173</v>
      </c>
      <c r="L5" s="93">
        <f>'Trust - Frontsheet'!O17</f>
        <v>992.3</v>
      </c>
      <c r="M5" s="93">
        <f>'Trust - Frontsheet'!P17</f>
        <v>1120</v>
      </c>
      <c r="N5" s="93">
        <f>IF(OR('Trust - Frontsheet'!Q17="",'Trust - Frontsheet'!Q17="-"),0,('Trust - Frontsheet'!Q17))</f>
        <v>1.0261437908496731</v>
      </c>
      <c r="O5" s="93">
        <f>IF(OR('Trust - Frontsheet'!R17="",'Trust - Frontsheet'!R17="-"),0,('Trust - Frontsheet'!R17))</f>
        <v>0.89400921658986177</v>
      </c>
      <c r="P5" s="93">
        <f>IF(OR('Trust - Frontsheet'!S17="",'Trust - Frontsheet'!S17="-"),0,('Trust - Frontsheet'!S17))</f>
        <v>1.018594680824547</v>
      </c>
      <c r="Q5" s="93">
        <f>IF(OR('Trust - Frontsheet'!T17="",'Trust - Frontsheet'!T17="-"),0,('Trust - Frontsheet'!T17))</f>
        <v>1.1286909200846518</v>
      </c>
      <c r="R5" s="93">
        <f>'Trust - Frontsheet'!U17</f>
        <v>694</v>
      </c>
      <c r="S5" s="93">
        <f>IF(OR('Trust - Frontsheet'!V17="",'Trust - Frontsheet'!V17="-"),0,('Trust - Frontsheet'!V17))</f>
        <v>28.743515850144092</v>
      </c>
      <c r="T5" s="93">
        <f>IF(OR('Trust - Frontsheet'!W17="",'Trust - Frontsheet'!W17="-"),0,('Trust - Frontsheet'!W17))</f>
        <v>3.7103746397694524</v>
      </c>
      <c r="U5" s="93">
        <f>IF(OR('Trust - Frontsheet'!X17="",'Trust - Frontsheet'!X17="-"),0,('Trust - Frontsheet'!X17))</f>
        <v>32.453890489913547</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0</v>
      </c>
      <c r="G6" s="93">
        <f>'Trust - Frontsheet'!J18</f>
        <v>0</v>
      </c>
      <c r="H6" s="93">
        <f>'Trust - Frontsheet'!K18</f>
        <v>0</v>
      </c>
      <c r="I6" s="93">
        <f>'Trust - Frontsheet'!L18</f>
        <v>0</v>
      </c>
      <c r="J6" s="93">
        <f>'Trust - Frontsheet'!M18</f>
        <v>0</v>
      </c>
      <c r="K6" s="93">
        <f>'Trust - Frontsheet'!N18</f>
        <v>0</v>
      </c>
      <c r="L6" s="93">
        <f>'Trust - Frontsheet'!O18</f>
        <v>0</v>
      </c>
      <c r="M6" s="93">
        <f>'Trust - Frontsheet'!P18</f>
        <v>0</v>
      </c>
      <c r="N6" s="93">
        <f>IF(OR('Trust - Frontsheet'!Q18="",'Trust - Frontsheet'!Q18="-"),0,('Trust - Frontsheet'!Q18))</f>
        <v>0</v>
      </c>
      <c r="O6" s="93">
        <f>IF(OR('Trust - Frontsheet'!R18="",'Trust - Frontsheet'!R18="-"),0,('Trust - Frontsheet'!R18))</f>
        <v>0</v>
      </c>
      <c r="P6" s="93">
        <f>IF(OR('Trust - Frontsheet'!S18="",'Trust - Frontsheet'!S18="-"),0,('Trust - Frontsheet'!S18))</f>
        <v>0</v>
      </c>
      <c r="Q6" s="93">
        <f>IF(OR('Trust - Frontsheet'!T18="",'Trust - Frontsheet'!T18="-"),0,('Trust - Frontsheet'!T18))</f>
        <v>0</v>
      </c>
      <c r="R6" s="93">
        <f>'Trust - Frontsheet'!U18</f>
        <v>0</v>
      </c>
      <c r="S6" s="93">
        <f>IF(OR('Trust - Frontsheet'!V18="",'Trust - Frontsheet'!V18="-"),0,('Trust - Frontsheet'!V18))</f>
        <v>0</v>
      </c>
      <c r="T6" s="93">
        <f>IF(OR('Trust - Frontsheet'!W18="",'Trust - Frontsheet'!W18="-"),0,('Trust - Frontsheet'!W18))</f>
        <v>0</v>
      </c>
      <c r="U6" s="93">
        <f>IF(OR('Trust - Frontsheet'!X18="",'Trust - Frontsheet'!X18="-"),0,('Trust - Frontsheet'!X18))</f>
        <v>0</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2632.5</v>
      </c>
      <c r="H7" s="93">
        <f>'Trust - Frontsheet'!K19</f>
        <v>2250</v>
      </c>
      <c r="I7" s="93">
        <f>'Trust - Frontsheet'!L19</f>
        <v>1680</v>
      </c>
      <c r="J7" s="93">
        <f>'Trust - Frontsheet'!M19</f>
        <v>1125</v>
      </c>
      <c r="K7" s="93">
        <f>'Trust - Frontsheet'!N19</f>
        <v>1096.8800000000001</v>
      </c>
      <c r="L7" s="93">
        <f>'Trust - Frontsheet'!O19</f>
        <v>562.5</v>
      </c>
      <c r="M7" s="93">
        <f>'Trust - Frontsheet'!P19</f>
        <v>562.5</v>
      </c>
      <c r="N7" s="93">
        <f>IF(OR('Trust - Frontsheet'!Q19="",'Trust - Frontsheet'!Q19="-"),0,('Trust - Frontsheet'!Q19))</f>
        <v>0.83571428571428574</v>
      </c>
      <c r="O7" s="93">
        <f>IF(OR('Trust - Frontsheet'!R19="",'Trust - Frontsheet'!R19="-"),0,('Trust - Frontsheet'!R19))</f>
        <v>0.7466666666666667</v>
      </c>
      <c r="P7" s="93">
        <f>IF(OR('Trust - Frontsheet'!S19="",'Trust - Frontsheet'!S19="-"),0,('Trust - Frontsheet'!S19))</f>
        <v>0.97500444444444456</v>
      </c>
      <c r="Q7" s="93">
        <f>IF(OR('Trust - Frontsheet'!T19="",'Trust - Frontsheet'!T19="-"),0,('Trust - Frontsheet'!T19))</f>
        <v>1</v>
      </c>
      <c r="R7" s="93">
        <f>'Trust - Frontsheet'!U19</f>
        <v>1008</v>
      </c>
      <c r="S7" s="93">
        <f>IF(OR('Trust - Frontsheet'!V19="",'Trust - Frontsheet'!V19="-"),0,('Trust - Frontsheet'!V19))</f>
        <v>3.6997817460317459</v>
      </c>
      <c r="T7" s="93">
        <f>IF(OR('Trust - Frontsheet'!W19="",'Trust - Frontsheet'!W19="-"),0,('Trust - Frontsheet'!W19))</f>
        <v>2.2247023809523809</v>
      </c>
      <c r="U7" s="93">
        <f>IF(OR('Trust - Frontsheet'!X19="",'Trust - Frontsheet'!X19="-"),0,('Trust - Frontsheet'!X19))</f>
        <v>5.9244841269841269</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795</v>
      </c>
      <c r="H8" s="93">
        <f>'Trust - Frontsheet'!K20</f>
        <v>930</v>
      </c>
      <c r="I8" s="93">
        <f>'Trust - Frontsheet'!L20</f>
        <v>510</v>
      </c>
      <c r="J8" s="93">
        <f>'Trust - Frontsheet'!M20</f>
        <v>581.25</v>
      </c>
      <c r="K8" s="93">
        <f>'Trust - Frontsheet'!N20</f>
        <v>496.875</v>
      </c>
      <c r="L8" s="93">
        <f>'Trust - Frontsheet'!O20</f>
        <v>290.625</v>
      </c>
      <c r="M8" s="93">
        <f>'Trust - Frontsheet'!P20</f>
        <v>253.125</v>
      </c>
      <c r="N8" s="93">
        <f>IF(OR('Trust - Frontsheet'!Q20="",'Trust - Frontsheet'!Q20="-"),0,('Trust - Frontsheet'!Q20))</f>
        <v>0.85483870967741937</v>
      </c>
      <c r="O8" s="93">
        <f>IF(OR('Trust - Frontsheet'!R20="",'Trust - Frontsheet'!R20="-"),0,('Trust - Frontsheet'!R20))</f>
        <v>0.54838709677419351</v>
      </c>
      <c r="P8" s="93">
        <f>IF(OR('Trust - Frontsheet'!S20="",'Trust - Frontsheet'!S20="-"),0,('Trust - Frontsheet'!S20))</f>
        <v>0.85483870967741937</v>
      </c>
      <c r="Q8" s="93">
        <f>IF(OR('Trust - Frontsheet'!T20="",'Trust - Frontsheet'!T20="-"),0,('Trust - Frontsheet'!T20))</f>
        <v>0.87096774193548387</v>
      </c>
      <c r="R8" s="93">
        <f>'Trust - Frontsheet'!U20</f>
        <v>272</v>
      </c>
      <c r="S8" s="93">
        <f>IF(OR('Trust - Frontsheet'!V20="",'Trust - Frontsheet'!V20="-"),0,('Trust - Frontsheet'!V20))</f>
        <v>4.749540441176471</v>
      </c>
      <c r="T8" s="93">
        <f>IF(OR('Trust - Frontsheet'!W20="",'Trust - Frontsheet'!W20="-"),0,('Trust - Frontsheet'!W20))</f>
        <v>2.8056066176470589</v>
      </c>
      <c r="U8" s="93">
        <f>IF(OR('Trust - Frontsheet'!X20="",'Trust - Frontsheet'!X20="-"),0,('Trust - Frontsheet'!X20))</f>
        <v>7.555147058823529</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900</v>
      </c>
      <c r="G9" s="93">
        <f>'Trust - Frontsheet'!J21</f>
        <v>832.5</v>
      </c>
      <c r="H9" s="93">
        <f>'Trust - Frontsheet'!K21</f>
        <v>675</v>
      </c>
      <c r="I9" s="93">
        <f>'Trust - Frontsheet'!L21</f>
        <v>600</v>
      </c>
      <c r="J9" s="93">
        <f>'Trust - Frontsheet'!M21</f>
        <v>562.5</v>
      </c>
      <c r="K9" s="93">
        <f>'Trust - Frontsheet'!N21</f>
        <v>534.375</v>
      </c>
      <c r="L9" s="93">
        <f>'Trust - Frontsheet'!O21</f>
        <v>281.25</v>
      </c>
      <c r="M9" s="93">
        <f>'Trust - Frontsheet'!P21</f>
        <v>281.25</v>
      </c>
      <c r="N9" s="93">
        <f>IF(OR('Trust - Frontsheet'!Q21="",'Trust - Frontsheet'!Q21="-"),0,('Trust - Frontsheet'!Q21))</f>
        <v>0.92500000000000004</v>
      </c>
      <c r="O9" s="93">
        <f>IF(OR('Trust - Frontsheet'!R21="",'Trust - Frontsheet'!R21="-"),0,('Trust - Frontsheet'!R21))</f>
        <v>0.88888888888888884</v>
      </c>
      <c r="P9" s="93">
        <f>IF(OR('Trust - Frontsheet'!S21="",'Trust - Frontsheet'!S21="-"),0,('Trust - Frontsheet'!S21))</f>
        <v>0.95</v>
      </c>
      <c r="Q9" s="93">
        <f>IF(OR('Trust - Frontsheet'!T21="",'Trust - Frontsheet'!T21="-"),0,('Trust - Frontsheet'!T21))</f>
        <v>1</v>
      </c>
      <c r="R9" s="93">
        <f>'Trust - Frontsheet'!U21</f>
        <v>278</v>
      </c>
      <c r="S9" s="93">
        <f>IF(OR('Trust - Frontsheet'!V21="",'Trust - Frontsheet'!V21="-"),0,('Trust - Frontsheet'!V21))</f>
        <v>4.9168165467625897</v>
      </c>
      <c r="T9" s="93">
        <f>IF(OR('Trust - Frontsheet'!W21="",'Trust - Frontsheet'!W21="-"),0,('Trust - Frontsheet'!W21))</f>
        <v>3.1699640287769784</v>
      </c>
      <c r="U9" s="93">
        <f>IF(OR('Trust - Frontsheet'!X21="",'Trust - Frontsheet'!X21="-"),0,('Trust - Frontsheet'!X21))</f>
        <v>8.086780575539569</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3022.5</v>
      </c>
      <c r="G10" s="93">
        <f>'Trust - Frontsheet'!J22</f>
        <v>2865</v>
      </c>
      <c r="H10" s="93">
        <f>'Trust - Frontsheet'!K22</f>
        <v>697.5</v>
      </c>
      <c r="I10" s="93">
        <f>'Trust - Frontsheet'!L22</f>
        <v>540</v>
      </c>
      <c r="J10" s="93">
        <f>'Trust - Frontsheet'!M22</f>
        <v>2034.375</v>
      </c>
      <c r="K10" s="93">
        <f>'Trust - Frontsheet'!N22</f>
        <v>1856.25</v>
      </c>
      <c r="L10" s="93">
        <f>'Trust - Frontsheet'!O22</f>
        <v>290.625</v>
      </c>
      <c r="M10" s="93">
        <f>'Trust - Frontsheet'!P22</f>
        <v>271.875</v>
      </c>
      <c r="N10" s="93">
        <f>IF(OR('Trust - Frontsheet'!Q22="",'Trust - Frontsheet'!Q22="-"),0,('Trust - Frontsheet'!Q22))</f>
        <v>0.94789081885856075</v>
      </c>
      <c r="O10" s="93">
        <f>IF(OR('Trust - Frontsheet'!R22="",'Trust - Frontsheet'!R22="-"),0,('Trust - Frontsheet'!R22))</f>
        <v>0.77419354838709675</v>
      </c>
      <c r="P10" s="93">
        <f>IF(OR('Trust - Frontsheet'!S22="",'Trust - Frontsheet'!S22="-"),0,('Trust - Frontsheet'!S22))</f>
        <v>0.9124423963133641</v>
      </c>
      <c r="Q10" s="93">
        <f>IF(OR('Trust - Frontsheet'!T22="",'Trust - Frontsheet'!T22="-"),0,('Trust - Frontsheet'!T22))</f>
        <v>0.93548387096774188</v>
      </c>
      <c r="R10" s="93">
        <f>'Trust - Frontsheet'!U22</f>
        <v>220</v>
      </c>
      <c r="S10" s="93">
        <f>IF(OR('Trust - Frontsheet'!V22="",'Trust - Frontsheet'!V22="-"),0,('Trust - Frontsheet'!V22))</f>
        <v>21.460227272727273</v>
      </c>
      <c r="T10" s="93">
        <f>IF(OR('Trust - Frontsheet'!W22="",'Trust - Frontsheet'!W22="-"),0,('Trust - Frontsheet'!W22))</f>
        <v>3.6903409090909092</v>
      </c>
      <c r="U10" s="93">
        <f>IF(OR('Trust - Frontsheet'!X22="",'Trust - Frontsheet'!X22="-"),0,('Trust - Frontsheet'!X22))</f>
        <v>25.150568181818183</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2019-04-15T15:21:02Z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